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Přechody pro chodce Doubravská-Šrámka\přechod v ul. Fráni Šrámka, před ul. Doubravská\F. Soupis prací\"/>
    </mc:Choice>
  </mc:AlternateContent>
  <xr:revisionPtr revIDLastSave="0" documentId="13_ncr:1_{6CD8FBB3-84F5-4A3A-9106-280BC2309A54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01 - Přechod pro chodce" sheetId="2" r:id="rId2"/>
    <sheet name="SO 02 - Osvětlení přechodu" sheetId="3" r:id="rId3"/>
    <sheet name="VON - Vedlejší a ostatní ..." sheetId="4" r:id="rId4"/>
  </sheets>
  <definedNames>
    <definedName name="_xlnm._FilterDatabase" localSheetId="1" hidden="1">'SO 01 - Přechod pro chodce'!$C$84:$K$262</definedName>
    <definedName name="_xlnm._FilterDatabase" localSheetId="2" hidden="1">'SO 02 - Osvětlení přechodu'!$C$80:$K$165</definedName>
    <definedName name="_xlnm._FilterDatabase" localSheetId="3" hidden="1">'VON - Vedlejší a ostatní ...'!$C$82:$K$97</definedName>
    <definedName name="_xlnm.Print_Titles" localSheetId="0">'Rekapitulace stavby'!$52:$52</definedName>
    <definedName name="_xlnm.Print_Titles" localSheetId="1">'SO 01 - Přechod pro chodce'!$84:$84</definedName>
    <definedName name="_xlnm.Print_Titles" localSheetId="2">'SO 02 - Osvětlení přechodu'!$80:$80</definedName>
    <definedName name="_xlnm.Print_Titles" localSheetId="3">'VON - Vedlejší a ostatní ...'!$82:$82</definedName>
    <definedName name="_xlnm.Print_Area" localSheetId="0">'Rekapitulace stavby'!$D$4:$AO$36,'Rekapitulace stavby'!$C$42:$AQ$58</definedName>
    <definedName name="_xlnm.Print_Area" localSheetId="1">'SO 01 - Přechod pro chodce'!$C$45:$J$66,'SO 01 - Přechod pro chodce'!$C$72:$K$262</definedName>
    <definedName name="_xlnm.Print_Area" localSheetId="2">'SO 02 - Osvětlení přechodu'!$C$45:$J$62,'SO 02 - Osvětlení přechodu'!$C$68:$K$165</definedName>
    <definedName name="_xlnm.Print_Area" localSheetId="3">'VON - Vedlejší a ostatní ...'!$C$45:$J$64,'VON - Vedlejší a ostatní ...'!$C$70:$K$97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 s="1"/>
  <c r="J17" i="4"/>
  <c r="J12" i="4"/>
  <c r="J77" i="4" s="1"/>
  <c r="E7" i="4"/>
  <c r="E73" i="4" s="1"/>
  <c r="J37" i="3"/>
  <c r="J36" i="3"/>
  <c r="AY56" i="1"/>
  <c r="J35" i="3"/>
  <c r="AX56" i="1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52" i="3"/>
  <c r="E7" i="3"/>
  <c r="E48" i="3"/>
  <c r="J37" i="2"/>
  <c r="J36" i="2"/>
  <c r="AY55" i="1" s="1"/>
  <c r="J35" i="2"/>
  <c r="AX55" i="1" s="1"/>
  <c r="BI261" i="2"/>
  <c r="BH261" i="2"/>
  <c r="BG261" i="2"/>
  <c r="BF261" i="2"/>
  <c r="T261" i="2"/>
  <c r="T260" i="2" s="1"/>
  <c r="R261" i="2"/>
  <c r="R260" i="2" s="1"/>
  <c r="P261" i="2"/>
  <c r="P260" i="2" s="1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/>
  <c r="J17" i="2"/>
  <c r="J12" i="2"/>
  <c r="J52" i="2" s="1"/>
  <c r="E7" i="2"/>
  <c r="E75" i="2" s="1"/>
  <c r="L50" i="1"/>
  <c r="AM50" i="1"/>
  <c r="AM49" i="1"/>
  <c r="L49" i="1"/>
  <c r="AM47" i="1"/>
  <c r="L47" i="1"/>
  <c r="L45" i="1"/>
  <c r="L44" i="1"/>
  <c r="J261" i="2"/>
  <c r="BK258" i="2"/>
  <c r="BK254" i="2"/>
  <c r="BK249" i="2"/>
  <c r="J242" i="2"/>
  <c r="BK236" i="2"/>
  <c r="BK231" i="2"/>
  <c r="J227" i="2"/>
  <c r="J221" i="2"/>
  <c r="BK215" i="2"/>
  <c r="J212" i="2"/>
  <c r="J207" i="2"/>
  <c r="J200" i="2"/>
  <c r="J191" i="2"/>
  <c r="J180" i="2"/>
  <c r="BK169" i="2"/>
  <c r="BK158" i="2"/>
  <c r="BK148" i="2"/>
  <c r="J144" i="2"/>
  <c r="BK139" i="2"/>
  <c r="BK132" i="2"/>
  <c r="BK127" i="2"/>
  <c r="J118" i="2"/>
  <c r="BK103" i="2"/>
  <c r="BK92" i="2"/>
  <c r="J258" i="2"/>
  <c r="J254" i="2"/>
  <c r="J249" i="2"/>
  <c r="BK242" i="2"/>
  <c r="J236" i="2"/>
  <c r="J231" i="2"/>
  <c r="BK227" i="2"/>
  <c r="BK221" i="2"/>
  <c r="J215" i="2"/>
  <c r="BK212" i="2"/>
  <c r="BK204" i="2"/>
  <c r="J198" i="2"/>
  <c r="BK184" i="2"/>
  <c r="BK180" i="2"/>
  <c r="J169" i="2"/>
  <c r="J158" i="2"/>
  <c r="J148" i="2"/>
  <c r="BK144" i="2"/>
  <c r="J139" i="2"/>
  <c r="J132" i="2"/>
  <c r="J125" i="2"/>
  <c r="BK118" i="2"/>
  <c r="J103" i="2"/>
  <c r="J92" i="2"/>
  <c r="AS54" i="1"/>
  <c r="J161" i="3"/>
  <c r="BK159" i="3"/>
  <c r="BK155" i="3"/>
  <c r="BK152" i="3"/>
  <c r="J148" i="3"/>
  <c r="J145" i="3"/>
  <c r="BK142" i="3"/>
  <c r="J139" i="3"/>
  <c r="BK135" i="3"/>
  <c r="J130" i="3"/>
  <c r="BK127" i="3"/>
  <c r="J123" i="3"/>
  <c r="BK121" i="3"/>
  <c r="BK118" i="3"/>
  <c r="J115" i="3"/>
  <c r="BK112" i="3"/>
  <c r="BK109" i="3"/>
  <c r="J107" i="3"/>
  <c r="BK104" i="3"/>
  <c r="J101" i="3"/>
  <c r="BK98" i="3"/>
  <c r="BK95" i="3"/>
  <c r="J92" i="3"/>
  <c r="J90" i="3"/>
  <c r="BK87" i="3"/>
  <c r="J85" i="3"/>
  <c r="BK83" i="3"/>
  <c r="BK163" i="3"/>
  <c r="BK161" i="3"/>
  <c r="J157" i="3"/>
  <c r="J154" i="3"/>
  <c r="J150" i="3"/>
  <c r="BK147" i="3"/>
  <c r="BK145" i="3"/>
  <c r="J144" i="3"/>
  <c r="J142" i="3"/>
  <c r="BK139" i="3"/>
  <c r="J135" i="3"/>
  <c r="BK130" i="3"/>
  <c r="J127" i="3"/>
  <c r="J121" i="3"/>
  <c r="BK120" i="3"/>
  <c r="J118" i="3"/>
  <c r="BK117" i="3"/>
  <c r="BK261" i="2"/>
  <c r="J256" i="2"/>
  <c r="J251" i="2"/>
  <c r="J246" i="2"/>
  <c r="J238" i="2"/>
  <c r="J234" i="2"/>
  <c r="J229" i="2"/>
  <c r="BK223" i="2"/>
  <c r="BK219" i="2"/>
  <c r="J213" i="2"/>
  <c r="J210" i="2"/>
  <c r="J204" i="2"/>
  <c r="BK198" i="2"/>
  <c r="J184" i="2"/>
  <c r="J176" i="2"/>
  <c r="J162" i="2"/>
  <c r="J151" i="2"/>
  <c r="BK146" i="2"/>
  <c r="BK142" i="2"/>
  <c r="J136" i="2"/>
  <c r="BK125" i="2"/>
  <c r="J122" i="2"/>
  <c r="J107" i="2"/>
  <c r="J96" i="2"/>
  <c r="BK88" i="2"/>
  <c r="BK256" i="2"/>
  <c r="BK251" i="2"/>
  <c r="BK246" i="2"/>
  <c r="BK238" i="2"/>
  <c r="BK234" i="2"/>
  <c r="BK229" i="2"/>
  <c r="J223" i="2"/>
  <c r="J219" i="2"/>
  <c r="BK213" i="2"/>
  <c r="BK210" i="2"/>
  <c r="BK207" i="2"/>
  <c r="BK200" i="2"/>
  <c r="BK191" i="2"/>
  <c r="BK176" i="2"/>
  <c r="BK162" i="2"/>
  <c r="BK151" i="2"/>
  <c r="J146" i="2"/>
  <c r="J142" i="2"/>
  <c r="BK136" i="2"/>
  <c r="J127" i="2"/>
  <c r="BK122" i="2"/>
  <c r="BK107" i="2"/>
  <c r="BK96" i="2"/>
  <c r="J88" i="2"/>
  <c r="J164" i="3"/>
  <c r="J163" i="3"/>
  <c r="BK162" i="3"/>
  <c r="BK160" i="3"/>
  <c r="BK157" i="3"/>
  <c r="BK154" i="3"/>
  <c r="BK150" i="3"/>
  <c r="J147" i="3"/>
  <c r="BK144" i="3"/>
  <c r="BK141" i="3"/>
  <c r="BK137" i="3"/>
  <c r="BK133" i="3"/>
  <c r="J128" i="3"/>
  <c r="BK125" i="3"/>
  <c r="J120" i="3"/>
  <c r="J117" i="3"/>
  <c r="J114" i="3"/>
  <c r="BK111" i="3"/>
  <c r="J108" i="3"/>
  <c r="J105" i="3"/>
  <c r="BK102" i="3"/>
  <c r="BK99" i="3"/>
  <c r="BK96" i="3"/>
  <c r="J94" i="3"/>
  <c r="BK91" i="3"/>
  <c r="J88" i="3"/>
  <c r="J86" i="3"/>
  <c r="BK164" i="3"/>
  <c r="J162" i="3"/>
  <c r="J160" i="3"/>
  <c r="J159" i="3"/>
  <c r="J155" i="3"/>
  <c r="J152" i="3"/>
  <c r="BK148" i="3"/>
  <c r="J141" i="3"/>
  <c r="J137" i="3"/>
  <c r="J133" i="3"/>
  <c r="BK128" i="3"/>
  <c r="J125" i="3"/>
  <c r="BK123" i="3"/>
  <c r="BK114" i="3"/>
  <c r="J111" i="3"/>
  <c r="BK108" i="3"/>
  <c r="BK105" i="3"/>
  <c r="J102" i="3"/>
  <c r="J99" i="3"/>
  <c r="J96" i="3"/>
  <c r="BK94" i="3"/>
  <c r="BK92" i="3"/>
  <c r="BK88" i="3"/>
  <c r="J87" i="3"/>
  <c r="J83" i="3"/>
  <c r="BK93" i="4"/>
  <c r="J89" i="4"/>
  <c r="BK86" i="4"/>
  <c r="BK96" i="4"/>
  <c r="BK94" i="4"/>
  <c r="J92" i="4"/>
  <c r="J90" i="4"/>
  <c r="BK89" i="4"/>
  <c r="BK115" i="3"/>
  <c r="J112" i="3"/>
  <c r="J109" i="3"/>
  <c r="BK107" i="3"/>
  <c r="J104" i="3"/>
  <c r="BK101" i="3"/>
  <c r="J98" i="3"/>
  <c r="J95" i="3"/>
  <c r="J91" i="3"/>
  <c r="BK90" i="3"/>
  <c r="BK86" i="3"/>
  <c r="BK85" i="3"/>
  <c r="J96" i="4"/>
  <c r="J94" i="4"/>
  <c r="BK92" i="4"/>
  <c r="BK90" i="4"/>
  <c r="BK87" i="4"/>
  <c r="J93" i="4"/>
  <c r="J87" i="4"/>
  <c r="J86" i="4"/>
  <c r="P87" i="2" l="1"/>
  <c r="R87" i="2"/>
  <c r="BK150" i="2"/>
  <c r="J150" i="2" s="1"/>
  <c r="J62" i="2" s="1"/>
  <c r="T150" i="2"/>
  <c r="P203" i="2"/>
  <c r="T203" i="2"/>
  <c r="P248" i="2"/>
  <c r="R248" i="2"/>
  <c r="P82" i="3"/>
  <c r="R82" i="3"/>
  <c r="BK132" i="3"/>
  <c r="J132" i="3" s="1"/>
  <c r="J61" i="3" s="1"/>
  <c r="R132" i="3"/>
  <c r="BK87" i="2"/>
  <c r="J87" i="2" s="1"/>
  <c r="J61" i="2" s="1"/>
  <c r="T87" i="2"/>
  <c r="P150" i="2"/>
  <c r="R150" i="2"/>
  <c r="BK203" i="2"/>
  <c r="J203" i="2" s="1"/>
  <c r="J63" i="2" s="1"/>
  <c r="R203" i="2"/>
  <c r="BK248" i="2"/>
  <c r="J248" i="2" s="1"/>
  <c r="J64" i="2" s="1"/>
  <c r="T248" i="2"/>
  <c r="BK82" i="3"/>
  <c r="BK81" i="3" s="1"/>
  <c r="J81" i="3" s="1"/>
  <c r="T82" i="3"/>
  <c r="P132" i="3"/>
  <c r="T132" i="3"/>
  <c r="BK85" i="4"/>
  <c r="P85" i="4"/>
  <c r="R85" i="4"/>
  <c r="T85" i="4"/>
  <c r="BK91" i="4"/>
  <c r="J91" i="4" s="1"/>
  <c r="J62" i="4" s="1"/>
  <c r="P91" i="4"/>
  <c r="R91" i="4"/>
  <c r="T91" i="4"/>
  <c r="BK95" i="4"/>
  <c r="J95" i="4" s="1"/>
  <c r="J63" i="4" s="1"/>
  <c r="P95" i="4"/>
  <c r="R95" i="4"/>
  <c r="T95" i="4"/>
  <c r="BK260" i="2"/>
  <c r="J260" i="2" s="1"/>
  <c r="J65" i="2" s="1"/>
  <c r="J82" i="3"/>
  <c r="J60" i="3" s="1"/>
  <c r="E48" i="4"/>
  <c r="BE87" i="4"/>
  <c r="BE93" i="4"/>
  <c r="BE94" i="4"/>
  <c r="BE96" i="4"/>
  <c r="J52" i="4"/>
  <c r="F55" i="4"/>
  <c r="BE86" i="4"/>
  <c r="BE89" i="4"/>
  <c r="BE90" i="4"/>
  <c r="BE92" i="4"/>
  <c r="F55" i="3"/>
  <c r="E71" i="3"/>
  <c r="J75" i="3"/>
  <c r="BE83" i="3"/>
  <c r="BE85" i="3"/>
  <c r="BE87" i="3"/>
  <c r="BE88" i="3"/>
  <c r="BE90" i="3"/>
  <c r="BE91" i="3"/>
  <c r="BE92" i="3"/>
  <c r="BE99" i="3"/>
  <c r="BE104" i="3"/>
  <c r="BE105" i="3"/>
  <c r="BE107" i="3"/>
  <c r="BE112" i="3"/>
  <c r="BE114" i="3"/>
  <c r="BE115" i="3"/>
  <c r="BE118" i="3"/>
  <c r="BE121" i="3"/>
  <c r="BE127" i="3"/>
  <c r="BE128" i="3"/>
  <c r="BE130" i="3"/>
  <c r="BE137" i="3"/>
  <c r="BE145" i="3"/>
  <c r="BE147" i="3"/>
  <c r="BE150" i="3"/>
  <c r="BE162" i="3"/>
  <c r="BE86" i="3"/>
  <c r="BE94" i="3"/>
  <c r="BE95" i="3"/>
  <c r="BE96" i="3"/>
  <c r="BE98" i="3"/>
  <c r="BE101" i="3"/>
  <c r="BE102" i="3"/>
  <c r="BE108" i="3"/>
  <c r="BE109" i="3"/>
  <c r="BE111" i="3"/>
  <c r="BE117" i="3"/>
  <c r="BE120" i="3"/>
  <c r="BE123" i="3"/>
  <c r="BE125" i="3"/>
  <c r="BE133" i="3"/>
  <c r="BE135" i="3"/>
  <c r="BE139" i="3"/>
  <c r="BE141" i="3"/>
  <c r="BE142" i="3"/>
  <c r="BE144" i="3"/>
  <c r="BE148" i="3"/>
  <c r="BE152" i="3"/>
  <c r="BE154" i="3"/>
  <c r="BE155" i="3"/>
  <c r="BE157" i="3"/>
  <c r="BE159" i="3"/>
  <c r="BE160" i="3"/>
  <c r="BE161" i="3"/>
  <c r="BE163" i="3"/>
  <c r="BE164" i="3"/>
  <c r="E48" i="2"/>
  <c r="F55" i="2"/>
  <c r="J79" i="2"/>
  <c r="BE92" i="2"/>
  <c r="BE103" i="2"/>
  <c r="BE107" i="2"/>
  <c r="BE118" i="2"/>
  <c r="BE142" i="2"/>
  <c r="BE148" i="2"/>
  <c r="BE158" i="2"/>
  <c r="BE169" i="2"/>
  <c r="BE176" i="2"/>
  <c r="BE184" i="2"/>
  <c r="BE191" i="2"/>
  <c r="BE200" i="2"/>
  <c r="BE204" i="2"/>
  <c r="BE210" i="2"/>
  <c r="BE212" i="2"/>
  <c r="BE219" i="2"/>
  <c r="BE223" i="2"/>
  <c r="BE227" i="2"/>
  <c r="BE231" i="2"/>
  <c r="BE238" i="2"/>
  <c r="BE242" i="2"/>
  <c r="BE251" i="2"/>
  <c r="BE256" i="2"/>
  <c r="BE258" i="2"/>
  <c r="BE88" i="2"/>
  <c r="BE96" i="2"/>
  <c r="BE122" i="2"/>
  <c r="BE125" i="2"/>
  <c r="BE127" i="2"/>
  <c r="BE132" i="2"/>
  <c r="BE136" i="2"/>
  <c r="BE139" i="2"/>
  <c r="BE144" i="2"/>
  <c r="BE146" i="2"/>
  <c r="BE151" i="2"/>
  <c r="BE162" i="2"/>
  <c r="BE180" i="2"/>
  <c r="BE198" i="2"/>
  <c r="BE207" i="2"/>
  <c r="BE213" i="2"/>
  <c r="BE215" i="2"/>
  <c r="BE221" i="2"/>
  <c r="BE229" i="2"/>
  <c r="BE234" i="2"/>
  <c r="BE236" i="2"/>
  <c r="BE246" i="2"/>
  <c r="BE249" i="2"/>
  <c r="BE254" i="2"/>
  <c r="BE261" i="2"/>
  <c r="F34" i="2"/>
  <c r="BA55" i="1" s="1"/>
  <c r="F35" i="2"/>
  <c r="BB55" i="1" s="1"/>
  <c r="J34" i="3"/>
  <c r="AW56" i="1" s="1"/>
  <c r="F34" i="3"/>
  <c r="BA56" i="1" s="1"/>
  <c r="F37" i="3"/>
  <c r="BD56" i="1" s="1"/>
  <c r="F34" i="4"/>
  <c r="BA57" i="1" s="1"/>
  <c r="F36" i="4"/>
  <c r="BC57" i="1" s="1"/>
  <c r="F35" i="4"/>
  <c r="BB57" i="1" s="1"/>
  <c r="J34" i="2"/>
  <c r="AW55" i="1"/>
  <c r="F36" i="2"/>
  <c r="BC55" i="1"/>
  <c r="F37" i="2"/>
  <c r="BD55" i="1"/>
  <c r="F35" i="3"/>
  <c r="BB56" i="1"/>
  <c r="F36" i="3"/>
  <c r="BC56" i="1"/>
  <c r="F37" i="4"/>
  <c r="BD57" i="1" s="1"/>
  <c r="J34" i="4"/>
  <c r="AW57" i="1" s="1"/>
  <c r="J85" i="4" l="1"/>
  <c r="J61" i="4" s="1"/>
  <c r="BK84" i="4"/>
  <c r="J59" i="3"/>
  <c r="J30" i="3"/>
  <c r="AG56" i="1" s="1"/>
  <c r="AN56" i="1" s="1"/>
  <c r="T84" i="4"/>
  <c r="T83" i="4" s="1"/>
  <c r="P84" i="4"/>
  <c r="P83" i="4" s="1"/>
  <c r="AU57" i="1" s="1"/>
  <c r="R86" i="2"/>
  <c r="R85" i="2" s="1"/>
  <c r="R84" i="4"/>
  <c r="R83" i="4" s="1"/>
  <c r="T81" i="3"/>
  <c r="T86" i="2"/>
  <c r="T85" i="2"/>
  <c r="R81" i="3"/>
  <c r="P81" i="3"/>
  <c r="AU56" i="1" s="1"/>
  <c r="P86" i="2"/>
  <c r="P85" i="2" s="1"/>
  <c r="AU55" i="1" s="1"/>
  <c r="BK86" i="2"/>
  <c r="J86" i="2" s="1"/>
  <c r="J60" i="2" s="1"/>
  <c r="J84" i="4"/>
  <c r="J60" i="4" s="1"/>
  <c r="F33" i="2"/>
  <c r="AZ55" i="1" s="1"/>
  <c r="F33" i="3"/>
  <c r="AZ56" i="1" s="1"/>
  <c r="J33" i="4"/>
  <c r="AV57" i="1" s="1"/>
  <c r="AT57" i="1" s="1"/>
  <c r="BC54" i="1"/>
  <c r="W32" i="1" s="1"/>
  <c r="BB54" i="1"/>
  <c r="AX54" i="1" s="1"/>
  <c r="J33" i="2"/>
  <c r="AV55" i="1"/>
  <c r="AT55" i="1" s="1"/>
  <c r="J33" i="3"/>
  <c r="AV56" i="1" s="1"/>
  <c r="AT56" i="1" s="1"/>
  <c r="F33" i="4"/>
  <c r="AZ57" i="1" s="1"/>
  <c r="BD54" i="1"/>
  <c r="W33" i="1" s="1"/>
  <c r="BA54" i="1"/>
  <c r="W30" i="1" s="1"/>
  <c r="BK85" i="2" l="1"/>
  <c r="J85" i="2" s="1"/>
  <c r="J59" i="2" s="1"/>
  <c r="BK83" i="4"/>
  <c r="J83" i="4" s="1"/>
  <c r="J59" i="4" s="1"/>
  <c r="J39" i="3"/>
  <c r="AU54" i="1"/>
  <c r="AW54" i="1"/>
  <c r="AK30" i="1" s="1"/>
  <c r="AY54" i="1"/>
  <c r="AZ54" i="1"/>
  <c r="W29" i="1" s="1"/>
  <c r="W31" i="1"/>
  <c r="J30" i="4" l="1"/>
  <c r="AG57" i="1"/>
  <c r="J30" i="2"/>
  <c r="AG55" i="1"/>
  <c r="AV54" i="1"/>
  <c r="AK29" i="1"/>
  <c r="J39" i="2" l="1"/>
  <c r="J39" i="4"/>
  <c r="AN57" i="1"/>
  <c r="AN55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<sst xmlns="http://schemas.openxmlformats.org/spreadsheetml/2006/main" count="3216" uniqueCount="636">
  <si>
    <t>Export Komplet</t>
  </si>
  <si>
    <t>VZ</t>
  </si>
  <si>
    <t>2.0</t>
  </si>
  <si>
    <t>ZAMOK</t>
  </si>
  <si>
    <t>False</t>
  </si>
  <si>
    <t>{e4459ba2-976e-4a3b-b42e-db4d19edd91f}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</si>
  <si>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</si>
  <si>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</si>
  <si>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</si>
  <si>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</si>
  <si>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</si>
  <si>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</si>
  <si>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</si>
  <si>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</si>
  <si>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</si>
  <si>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</si>
  <si>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</si>
  <si>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Nový přechod pro chodce v ul.Fr.Šrámka před ul.Doubravská</t>
  </si>
  <si>
    <t>KSO:</t>
  </si>
  <si>
    <t/>
  </si>
  <si>
    <t>CC-CZ:</t>
  </si>
  <si>
    <t>Místo:</t>
  </si>
  <si>
    <t xml:space="preserve"> </t>
  </si>
  <si>
    <t>Datum:</t>
  </si>
  <si>
    <t>18. 3. 2025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</si>
  <si>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</si>
  <si>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</si>
  <si>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</si>
  <si>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</si>
  <si>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</si>
  <si>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</si>
  <si>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</si>
  <si>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</si>
  <si>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</si>
  <si>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</si>
  <si>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>PROJEKTY CHLADNÝ s.r.o.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</si>
  <si>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</si>
  <si>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</si>
  <si>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</si>
  <si>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</si>
  <si>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</si>
  <si>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</si>
  <si>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</si>
  <si>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</si>
  <si>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</si>
  <si>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</si>
  <si>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</si>
  <si>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</si>
  <si>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</si>
  <si>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</si>
  <si>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</si>
  <si>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</si>
  <si>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</si>
  <si>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</si>
  <si>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</si>
  <si>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</si>
  <si>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</si>
  <si>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</si>
  <si>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</si>
  <si>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</si>
  <si>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</si>
  <si>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</si>
  <si>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</si>
  <si>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</si>
  <si>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</si>
  <si>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</si>
  <si>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</si>
  <si>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</si>
  <si>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</si>
  <si>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</si>
  <si>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</si>
  <si>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</si>
  <si>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</si>
  <si>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</si>
  <si>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</si>
  <si>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</si>
  <si>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</si>
  <si>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</si>
  <si>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</si>
  <si>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</si>
  <si>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</si>
  <si>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</si>
  <si>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Přechod pro chodce</t>
  </si>
  <si>
    <t>STA</t>
  </si>
  <si>
    <t>1</t>
  </si>
  <si>
    <t>{814dd74a-92cc-4e9b-8c4c-999ac3cddd3d}</t>
  </si>
  <si>
    <t>2</t>
  </si>
  <si>
    <t>SO 02</t>
  </si>
  <si>
    <t>Osvětlení přechodu</t>
  </si>
  <si>
    <t>{8beacbd1-05c2-4449-ba64-c4596c9e5800}</t>
  </si>
  <si>
    <t>VON</t>
  </si>
  <si>
    <t>Vedlejší a ostatní náklady</t>
  </si>
  <si>
    <t>{9c7ddd67-41b8-482a-96b7-2e682a14b002}</t>
  </si>
  <si>
    <t>KRYCÍ LIST SOUPISU PRACÍ</t>
  </si>
  <si>
    <t>Objekt:</t>
  </si>
  <si>
    <t>SO 01 - Přechod pro chodce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</si>
  <si>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</si>
  <si>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</si>
  <si>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</si>
  <si>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</si>
  <si>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</si>
  <si>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</si>
  <si>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</si>
  <si>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</si>
  <si>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</si>
  <si>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</si>
  <si>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</si>
  <si>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</si>
  <si>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</si>
  <si>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</si>
  <si>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</si>
  <si>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</si>
  <si>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</si>
  <si>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</si>
  <si>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</si>
  <si>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</si>
  <si>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</si>
  <si>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</si>
  <si>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</si>
  <si>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</si>
  <si>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</si>
  <si>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</si>
  <si>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</si>
  <si>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</si>
  <si>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</si>
  <si>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</si>
  <si>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m2</t>
  </si>
  <si>
    <t>CS ÚRS 2025 01</t>
  </si>
  <si>
    <t>4</t>
  </si>
  <si>
    <t>-1536996016</t>
  </si>
  <si>
    <t>Online PSC</t>
  </si>
  <si>
    <t>https://podminky.urs.cz/item/CS_URS_2025_01/113107321</t>
  </si>
  <si>
    <t>VV</t>
  </si>
  <si>
    <t>Odstranění stávající vozovky</t>
  </si>
  <si>
    <t>3,0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</si>
  <si>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</si>
  <si>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</si>
  <si>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-601927894</t>
  </si>
  <si>
    <t>https://podminky.urs.cz/item/CS_URS_2025_01/113107322</t>
  </si>
  <si>
    <t>Odstranění stávajícího chodníku</t>
  </si>
  <si>
    <t>23,0</t>
  </si>
  <si>
    <t>3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</si>
  <si>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</si>
  <si>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</si>
  <si>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-1997814684</t>
  </si>
  <si>
    <t>https://podminky.urs.cz/item/CS_URS_2025_01/113107342</t>
  </si>
  <si>
    <t>Odstranění asf. krytu chodníku pro budoucí navázání nových vrstev na stáv. asfalt</t>
  </si>
  <si>
    <t>9,0</t>
  </si>
  <si>
    <t>Součet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</si>
  <si>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</si>
  <si>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</si>
  <si>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1898751841</t>
  </si>
  <si>
    <t>https://podminky.urs.cz/item/CS_URS_2025_01/113107343</t>
  </si>
  <si>
    <t>5</t>
  </si>
  <si>
    <t>113154522</t>
  </si>
  <si>
    <t>Frézování živičného podkladu nebo krytu s naložením hmot na dopravní prostředek plochy do 500 m2 pruhu šířky přes 0,5 m, tloušťky vrstvy 40 mm</t>
  </si>
  <si>
    <t>-903516373</t>
  </si>
  <si>
    <t>https://podminky.urs.cz/item/CS_URS_2025_01/113154522</t>
  </si>
  <si>
    <t>Odstranění asf. krytu vozovky pro budoucí navázání nových vrstev na stáv. asfalt</t>
  </si>
  <si>
    <t>7,0</t>
  </si>
  <si>
    <t>6</t>
  </si>
  <si>
    <t>113154525</t>
  </si>
  <si>
    <t>Frézování živičného podkladu nebo krytu s naložením hmot na dopravní prostředek plochy do 500 m2 pruhu šířky přes 0,5 m, tloušťky vrstvy 70 mm</t>
  </si>
  <si>
    <t>-1398218425</t>
  </si>
  <si>
    <t>https://podminky.urs.cz/item/CS_URS_2025_01/113154525</t>
  </si>
  <si>
    <t>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</si>
  <si>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</si>
  <si>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</si>
  <si>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</si>
  <si>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-1531884525</t>
  </si>
  <si>
    <t>https://podminky.urs.cz/item/CS_URS_2025_01/113202111</t>
  </si>
  <si>
    <t>12,0+14,0</t>
  </si>
  <si>
    <t>8</t>
  </si>
  <si>
    <t>121151103</t>
  </si>
  <si>
    <t>Sejmutí ornice strojně při souvislé ploše do 100 m2, tl. vrstvy do 200 mm</t>
  </si>
  <si>
    <t>-1610432256</t>
  </si>
  <si>
    <t>https://podminky.urs.cz/item/CS_URS_2025_01/121151103</t>
  </si>
  <si>
    <t>9</t>
  </si>
  <si>
    <t>122211101</t>
  </si>
  <si>
    <t>Odkopávky a prokopávky ručně zapažené i nezapažené v hornině třídy těžitelnosti I skupiny 3</t>
  </si>
  <si>
    <t>m3</t>
  </si>
  <si>
    <t>1656845188</t>
  </si>
  <si>
    <t>https://podminky.urs.cz/item/CS_URS_2025_01/122211101</t>
  </si>
  <si>
    <t>Ztížené ruční odkopávky v místě inženýrských sítí s nedostatečným krytím</t>
  </si>
  <si>
    <t>výkop nevhodného materiálu - v místě sanace</t>
  </si>
  <si>
    <t>6,0*0,3</t>
  </si>
  <si>
    <t>10</t>
  </si>
  <si>
    <t>122251101</t>
  </si>
  <si>
    <t>Odkopávky a prokopávky nezapažené strojně v hornině třídy těžitelnosti I skupiny 3 do 20 m3</t>
  </si>
  <si>
    <t>870479899</t>
  </si>
  <si>
    <t>https://podminky.urs.cz/item/CS_URS_2025_01/122251101</t>
  </si>
  <si>
    <t>sanace podloží - výkop nevhodného materiálu</t>
  </si>
  <si>
    <t>18,0*0,3</t>
  </si>
  <si>
    <t>11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</si>
  <si>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</si>
  <si>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</si>
  <si>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-1307505597</t>
  </si>
  <si>
    <t>https://podminky.urs.cz/item/CS_URS_2025_01/162651111</t>
  </si>
  <si>
    <t>1,8+5,4</t>
  </si>
  <si>
    <t>171201231</t>
  </si>
  <si>
    <t>Poplatek za uložení stavebního odpadu na recyklační skládce (skládkovné) zeminy a kamení zatříděného do Katalogu odpadů pod kódem 17 05 04</t>
  </si>
  <si>
    <t>t</t>
  </si>
  <si>
    <t>-625251603</t>
  </si>
  <si>
    <t>https://podminky.urs.cz/item/CS_URS_2025_01/171201231</t>
  </si>
  <si>
    <t>7,2*1,8 'Přepočtené koeficientem množství</t>
  </si>
  <si>
    <t>13</t>
  </si>
  <si>
    <t>181351003</t>
  </si>
  <si>
    <t>Rozprostření a urovnání ornice v rovině nebo ve svahu sklonu do 1:5 strojně při souvislé ploše do 100 m2, tl. vrstvy do 200 mm</t>
  </si>
  <si>
    <t>522689120</t>
  </si>
  <si>
    <t>https://podminky.urs.cz/item/CS_URS_2025_01/181351003</t>
  </si>
  <si>
    <t>14</t>
  </si>
  <si>
    <t>181411131</t>
  </si>
  <si>
    <t>Založení trávníku na půdě předem připravené plochy do 1000 m2 výsevem včetně utažení parkového v rovině nebo na svahu do 1:5</t>
  </si>
  <si>
    <t>-842996453</t>
  </si>
  <si>
    <t>https://podminky.urs.cz/item/CS_URS_2025_01/181411131</t>
  </si>
  <si>
    <t>15</t>
  </si>
  <si>
    <t>M</t>
  </si>
  <si>
    <t>00572410</t>
  </si>
  <si>
    <t>osivo směs travní parková</t>
  </si>
  <si>
    <t>kg</t>
  </si>
  <si>
    <t>-298689024</t>
  </si>
  <si>
    <t>6*0,04 'Přepočtené koeficientem množství</t>
  </si>
  <si>
    <t>16</t>
  </si>
  <si>
    <t>181951112</t>
  </si>
  <si>
    <t>Úprava pláně vyrovnáním výškových rozdílů strojně v hornině třídy těžitelnosti I, skupiny 1 až 3 se zhutněním</t>
  </si>
  <si>
    <t>838653525</t>
  </si>
  <si>
    <t>https://podminky.urs.cz/item/CS_URS_2025_01/181951112</t>
  </si>
  <si>
    <t>Komunikace pozemní</t>
  </si>
  <si>
    <t>17</t>
  </si>
  <si>
    <t>564851011</t>
  </si>
  <si>
    <t>Podklad ze štěrkodrti ŠD s rozprostřením a zhutněním plochy jednotlivě do 100 m2, po zhutnění tl. 150 mm</t>
  </si>
  <si>
    <t>-747387663</t>
  </si>
  <si>
    <t>https://podminky.urs.cz/item/CS_URS_2025_01/564851011</t>
  </si>
  <si>
    <t>Nová chodníková dlažba</t>
  </si>
  <si>
    <t>17,0</t>
  </si>
  <si>
    <t>Nová chodníková dlažba kontrastní reliéfní</t>
  </si>
  <si>
    <t>18</t>
  </si>
  <si>
    <t>564871016</t>
  </si>
  <si>
    <t>Podklad ze štěrkodrti ŠD s rozprostřením a zhutněním plochy jednotlivě do 100 m2, po zhutnění tl. 300 mm</t>
  </si>
  <si>
    <t>-1012305247</t>
  </si>
  <si>
    <t>https://podminky.urs.cz/item/CS_URS_2025_01/564871016</t>
  </si>
  <si>
    <t>Sanace podloží v místě chodníku</t>
  </si>
  <si>
    <t>24,0</t>
  </si>
  <si>
    <t>19</t>
  </si>
  <si>
    <t>573191111</t>
  </si>
  <si>
    <t>Postřik infiltrační kationaktivní emulzí v množství 1,00 kg/m2</t>
  </si>
  <si>
    <t>818643301</t>
  </si>
  <si>
    <t>https://podminky.urs.cz/item/CS_URS_2025_01/573191111</t>
  </si>
  <si>
    <t>Asfaltový kryt - napojení na stávající kryt vozovky</t>
  </si>
  <si>
    <t>Asfaltový kryt - napojení na stávající kryt chodníku</t>
  </si>
  <si>
    <t>20</t>
  </si>
  <si>
    <t>573231111</t>
  </si>
  <si>
    <t>Postřik spojovací PS bez posypu kamenivem ze silniční emulze, v množství 0,70 kg/m2</t>
  </si>
  <si>
    <t>-631535283</t>
  </si>
  <si>
    <t>https://podminky.urs.cz/item/CS_URS_2025_01/573231111</t>
  </si>
  <si>
    <t>577133111</t>
  </si>
  <si>
    <t>Asfaltový beton vrstva obrusná ACO 8 (ABJ) s rozprostřením a se zhutněním z nemodifikovaného asfaltu v pruhu šířky do 3 m, po zhutnění tl. 40 mm</t>
  </si>
  <si>
    <t>1468741462</t>
  </si>
  <si>
    <t>https://podminky.urs.cz/item/CS_URS_2025_01/577133111</t>
  </si>
  <si>
    <t>22</t>
  </si>
  <si>
    <t>577134211</t>
  </si>
  <si>
    <t>Asfaltový beton vrstva obrusná ACO 11 (ABS) s rozprostřením a se zhutněním z nemodifikovaného asfaltu v pruhu šířky do 3 m tř. II, po zhutnění tl. 40 mm</t>
  </si>
  <si>
    <t>-177081888</t>
  </si>
  <si>
    <t>https://podminky.urs.cz/item/CS_URS_2025_01/577134211</t>
  </si>
  <si>
    <t>23</t>
  </si>
  <si>
    <t>577165112</t>
  </si>
  <si>
    <t>Asfaltový beton vrstva ložní ACL 16 (ABH) s rozprostřením a zhutněním z nemodifikovaného asfaltu v pruhu šířky do 3 m, po zhutnění tl. 70 mm</t>
  </si>
  <si>
    <t>387786054</t>
  </si>
  <si>
    <t>https://podminky.urs.cz/item/CS_URS_2025_01/577165112</t>
  </si>
  <si>
    <t>24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</si>
  <si>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</si>
  <si>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</si>
  <si>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-2110195658</t>
  </si>
  <si>
    <t>https://podminky.urs.cz/item/CS_URS_2025_01/596211110</t>
  </si>
  <si>
    <t>25</t>
  </si>
  <si>
    <t>59245018</t>
  </si>
  <si>
    <t>dlažba skladebná betonová 200x100mm tl 60mm přírodní</t>
  </si>
  <si>
    <t>-1250806889</t>
  </si>
  <si>
    <t>17*1,03 'Přepočtené koeficientem množství</t>
  </si>
  <si>
    <t>26</t>
  </si>
  <si>
    <t>59245006</t>
  </si>
  <si>
    <t>dlažba pro nevidomé betonová 200x100mm tl 60mm barevná</t>
  </si>
  <si>
    <t>710512146</t>
  </si>
  <si>
    <t>P</t>
  </si>
  <si>
    <t>Poznámka k položce:_x000D_
červená</t>
  </si>
  <si>
    <t>7*1,03 'Přepočtené koeficientem množství</t>
  </si>
  <si>
    <t>Ostatní konstrukce a práce, bourání</t>
  </si>
  <si>
    <t>27</t>
  </si>
  <si>
    <t>914111111</t>
  </si>
  <si>
    <t>Montáž svislé dopravní značky základní velikosti do 1 m2 objímkami na sloupky nebo konzoly</t>
  </si>
  <si>
    <t>kus</t>
  </si>
  <si>
    <t>-338969387</t>
  </si>
  <si>
    <t>https://podminky.urs.cz/item/CS_URS_2025_01/914111111</t>
  </si>
  <si>
    <t>1+1</t>
  </si>
  <si>
    <t>28</t>
  </si>
  <si>
    <t>40445622</t>
  </si>
  <si>
    <t>informativní značky provozní IP1-IP3, IP4b-IP7, IP10a, b 750x750mm</t>
  </si>
  <si>
    <t>-668876169</t>
  </si>
  <si>
    <t>IP6</t>
  </si>
  <si>
    <t>29</t>
  </si>
  <si>
    <t>914511111</t>
  </si>
  <si>
    <t>Montáž sloupku dopravních značek délky do 3,5 m do betonového základu</t>
  </si>
  <si>
    <t>-742388630</t>
  </si>
  <si>
    <t>https://podminky.urs.cz/item/CS_URS_2025_01/914511111</t>
  </si>
  <si>
    <t>30</t>
  </si>
  <si>
    <t>40445235</t>
  </si>
  <si>
    <t>sloupek pro dopravní značku Al D 60mm v 3,5m</t>
  </si>
  <si>
    <t>226431095</t>
  </si>
  <si>
    <t>31</t>
  </si>
  <si>
    <t>915221112</t>
  </si>
  <si>
    <t>Vodorovné dopravní značení stříkaným plastem vodící čára bílá šířky 250 mm souvislá retroreflexní</t>
  </si>
  <si>
    <t>59184891</t>
  </si>
  <si>
    <t>https://podminky.urs.cz/item/CS_URS_2025_01/915221112</t>
  </si>
  <si>
    <t>32</t>
  </si>
  <si>
    <t>915231112</t>
  </si>
  <si>
    <t>Vodorovné dopravní značení stříkaným plastem přechody pro chodce, šipky, symboly nápisy bílé retroreflexní</t>
  </si>
  <si>
    <t>-1359432010</t>
  </si>
  <si>
    <t>https://podminky.urs.cz/item/CS_URS_2025_01/915231112</t>
  </si>
  <si>
    <t>V7</t>
  </si>
  <si>
    <t>12,0</t>
  </si>
  <si>
    <t>33</t>
  </si>
  <si>
    <t>915321115</t>
  </si>
  <si>
    <t>Vodorovné značení předformovaným termoplastem vodící pás pro slabozraké z 6 proužků</t>
  </si>
  <si>
    <t>-1782980053</t>
  </si>
  <si>
    <t>https://podminky.urs.cz/item/CS_URS_2025_01/915321115</t>
  </si>
  <si>
    <t>34</t>
  </si>
  <si>
    <t>915621111</t>
  </si>
  <si>
    <t>Předznačení pro vodorovné značení stříkané barvou nebo prováděné z nátěrových hmot plošné šipky, symboly, nápisy</t>
  </si>
  <si>
    <t>-882459314</t>
  </si>
  <si>
    <t>https://podminky.urs.cz/item/CS_URS_2025_01/915621111</t>
  </si>
  <si>
    <t>35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</si>
  <si>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</si>
  <si>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</si>
  <si>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1286712215</t>
  </si>
  <si>
    <t>https://podminky.urs.cz/item/CS_URS_2025_01/916131213</t>
  </si>
  <si>
    <t>Poznámka k položce:_x000D_
kladení obrub do bet. lože C20/25 nXF3 s opěrou</t>
  </si>
  <si>
    <t>4,0+6,0+2,0+2,0</t>
  </si>
  <si>
    <t>36</t>
  </si>
  <si>
    <t>59217031</t>
  </si>
  <si>
    <t>obrubník silniční betonový 1000x150x250mm</t>
  </si>
  <si>
    <t>-1488892859</t>
  </si>
  <si>
    <t>4*1,02 'Přepočtené koeficientem množství</t>
  </si>
  <si>
    <t>37</t>
  </si>
  <si>
    <t>59217029</t>
  </si>
  <si>
    <t>obrubník silniční betonový nájezdový 1000x150x150mm</t>
  </si>
  <si>
    <t>-684444264</t>
  </si>
  <si>
    <t>6*1,02 'Přepočtené koeficientem množství</t>
  </si>
  <si>
    <t>38</t>
  </si>
  <si>
    <t>59217030</t>
  </si>
  <si>
    <t>obrubník silniční betonový přechodový 1000x150x150-250mm</t>
  </si>
  <si>
    <t>866959481</t>
  </si>
  <si>
    <t>2,0+2,0</t>
  </si>
  <si>
    <t>39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</si>
  <si>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</si>
  <si>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</si>
  <si>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1821349773</t>
  </si>
  <si>
    <t>https://podminky.urs.cz/item/CS_URS_2025_01/916231213</t>
  </si>
  <si>
    <t>40</t>
  </si>
  <si>
    <t>59217016</t>
  </si>
  <si>
    <t>obrubník betonový chodníkový 1000x80x250mm</t>
  </si>
  <si>
    <t>1522886290</t>
  </si>
  <si>
    <t>20*1,02 'Přepočtené koeficientem množství</t>
  </si>
  <si>
    <t>41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</si>
  <si>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</si>
  <si>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</si>
  <si>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-523872149</t>
  </si>
  <si>
    <t>https://podminky.urs.cz/item/CS_URS_2025_01/919732211</t>
  </si>
  <si>
    <t>Ošetření spáry asfaltového krytu</t>
  </si>
  <si>
    <t>25,0</t>
  </si>
  <si>
    <t>42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</si>
  <si>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</si>
  <si>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</si>
  <si>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-877516882</t>
  </si>
  <si>
    <t>https://podminky.urs.cz/item/CS_URS_2025_01/919732221</t>
  </si>
  <si>
    <t>Ošetření spáry asfaltového krytu v místě obrub</t>
  </si>
  <si>
    <t>30,0</t>
  </si>
  <si>
    <t>43</t>
  </si>
  <si>
    <t>966007221</t>
  </si>
  <si>
    <t>Odstranění vodorovného dopravního značení vodním paprskem pod tlakem 2 500 barů (např. Peel Jet) z betonového nebo živičného povrchu značeného plastem čáry šířky do 125 mm</t>
  </si>
  <si>
    <t>1963806706</t>
  </si>
  <si>
    <t>https://podminky.urs.cz/item/CS_URS_2025_01/966007221</t>
  </si>
  <si>
    <t>997</t>
  </si>
  <si>
    <t>Doprava suti a vybouraných hmot</t>
  </si>
  <si>
    <t>44</t>
  </si>
  <si>
    <t>997221561</t>
  </si>
  <si>
    <t>Vodorovná doprava suti bez naložení, ale se složením a s hrubým urovnáním z kusových materiálů, na vzdálenost do 1 km</t>
  </si>
  <si>
    <t>-1621325606</t>
  </si>
  <si>
    <t>https://podminky.urs.cz/item/CS_URS_2025_01/997221561</t>
  </si>
  <si>
    <t>45</t>
  </si>
  <si>
    <t>997221569</t>
  </si>
  <si>
    <t>Vodorovná doprava suti bez naložení, ale se složením a s hrubým urovnáním Příplatek k ceně za každý další započatý 1 km přes 1 km</t>
  </si>
  <si>
    <t>1694813463</t>
  </si>
  <si>
    <t>https://podminky.urs.cz/item/CS_URS_2025_01/997221569</t>
  </si>
  <si>
    <t>25,489*3 'Přepočtené koeficientem množství</t>
  </si>
  <si>
    <t>46</t>
  </si>
  <si>
    <t>997221861</t>
  </si>
  <si>
    <t>Poplatek za uložení stavebního odpadu na recyklační skládce (skládkovné) z prostého betonu zatříděného do Katalogu odpadů pod kódem 17 01 01</t>
  </si>
  <si>
    <t>1187761710</t>
  </si>
  <si>
    <t>https://podminky.urs.cz/item/CS_URS_2025_01/997221861</t>
  </si>
  <si>
    <t>47</t>
  </si>
  <si>
    <t>997221873</t>
  </si>
  <si>
    <t>921604742</t>
  </si>
  <si>
    <t>https://podminky.urs.cz/item/CS_URS_2025_01/997221873</t>
  </si>
  <si>
    <t>48</t>
  </si>
  <si>
    <t>997221875</t>
  </si>
  <si>
    <t>Poplatek za uložení stavebního odpadu na recyklační skládce (skládkovné) asfaltového bez obsahu dehtu zatříděného do Katalogu odpadů pod kódem 17 03 02</t>
  </si>
  <si>
    <t>63678985</t>
  </si>
  <si>
    <t>https://podminky.urs.cz/item/CS_URS_2025_01/997221875</t>
  </si>
  <si>
    <t>998</t>
  </si>
  <si>
    <t>Přesun hmot</t>
  </si>
  <si>
    <t>49</t>
  </si>
  <si>
    <t>998223011</t>
  </si>
  <si>
    <t>Přesun hmot pro pozemní komunikace s krytem dlážděným dopravní vzdálenost do 200 m jakékoliv délky objektu</t>
  </si>
  <si>
    <t>2106494654</t>
  </si>
  <si>
    <t>https://podminky.urs.cz/item/CS_URS_2025_01/998223011</t>
  </si>
  <si>
    <t>SO 02 - Osvětlení přechodu</t>
  </si>
  <si>
    <t>61341061</t>
  </si>
  <si>
    <t>Hubený Richard</t>
  </si>
  <si>
    <t>741 - Elektroinstalace - silnoproud</t>
  </si>
  <si>
    <t>46-M - Zemní práce při extr.mont.pracích</t>
  </si>
  <si>
    <t>741</t>
  </si>
  <si>
    <t>Elektroinstalace - silnoproud</t>
  </si>
  <si>
    <t>210204011</t>
  </si>
  <si>
    <t>Montáž stožárů osvětlení ocelových samostatně stojících délky do 12 m</t>
  </si>
  <si>
    <t>https://podminky.urs.cz/item/CS_URS_2025_01/210204011</t>
  </si>
  <si>
    <t>Pol5</t>
  </si>
  <si>
    <t>Stožár STP 6-D</t>
  </si>
  <si>
    <t>ks</t>
  </si>
  <si>
    <t>31674127</t>
  </si>
  <si>
    <t>manžeta plastová ochranná na stožár d=168mm</t>
  </si>
  <si>
    <t>1000000007</t>
  </si>
  <si>
    <t>LAK RAL - stožáry, lakování stožárů</t>
  </si>
  <si>
    <t>210204103</t>
  </si>
  <si>
    <t>Montáž výložníků osvětlení jednoramenných sloupových hmotnosti do 35 kg</t>
  </si>
  <si>
    <t>https://podminky.urs.cz/item/CS_URS_2025_01/210204103</t>
  </si>
  <si>
    <t>Pol23</t>
  </si>
  <si>
    <t>Výložník UD1-1800/D</t>
  </si>
  <si>
    <t>1000000071</t>
  </si>
  <si>
    <t>LAK RAL - výložníky, lakování výložníků</t>
  </si>
  <si>
    <t>210203901</t>
  </si>
  <si>
    <t>Montáž svítidel LED se zapojením vodičů průmyslových nebo venkovních na výložník nebo dřík</t>
  </si>
  <si>
    <t>https://podminky.urs.cz/item/CS_URS_2025_01/210203901</t>
  </si>
  <si>
    <t>Pol2</t>
  </si>
  <si>
    <t>Svítdlo SITECO Streetlight SL 21 mini PC-R (5XE2G41G08HB) včetně příruby</t>
  </si>
  <si>
    <t>Pol3</t>
  </si>
  <si>
    <t>Svítdlo SITECO Streetlight SL 21 mini PC-L (5XE2G41G08HB) včetně příruby</t>
  </si>
  <si>
    <t>210204201</t>
  </si>
  <si>
    <t>Montáž elektrovýzbroje stožárů osvětlení 1 okruh</t>
  </si>
  <si>
    <t>https://podminky.urs.cz/item/CS_URS_2025_01/210204201</t>
  </si>
  <si>
    <t>31674131</t>
  </si>
  <si>
    <t>výzbroj stožárová SV 6.16.4</t>
  </si>
  <si>
    <t>741122142</t>
  </si>
  <si>
    <t>Montáž kabel Cu plný kulatý žíla 5x1,5 až 2,5 mm2 zatažený v trubkách (např. CYKY)</t>
  </si>
  <si>
    <t>https://podminky.urs.cz/item/CS_URS_2025_01/741122142</t>
  </si>
  <si>
    <t>34111090</t>
  </si>
  <si>
    <t>kabel instalační jádro Cu plné izolace PVC plášť PVC 450/750V (CYKY) 5x1,5mm2</t>
  </si>
  <si>
    <t>741410041</t>
  </si>
  <si>
    <t>Montáž drátu nebo lana uzemňovacího průměru do 10 mm v městské zástavbě v zemi</t>
  </si>
  <si>
    <t>https://podminky.urs.cz/item/CS_URS_2025_01/741410041</t>
  </si>
  <si>
    <t>35441073</t>
  </si>
  <si>
    <t>drát D 10mm FeZn</t>
  </si>
  <si>
    <t>210220301</t>
  </si>
  <si>
    <t>Montáž svorek hromosvodných se 2 šrouby</t>
  </si>
  <si>
    <t>https://podminky.urs.cz/item/CS_URS_2025_01/210220301</t>
  </si>
  <si>
    <t>35441996</t>
  </si>
  <si>
    <t>svorka odbočovací a spojovací pro spojování kruhových a páskových vodičů, FeZn</t>
  </si>
  <si>
    <t>35441895</t>
  </si>
  <si>
    <t>svorka připojovací k připojení kovových částí</t>
  </si>
  <si>
    <t>741122134</t>
  </si>
  <si>
    <t>Montáž kabel Cu plný kulatý žíla 4x16 až 25 mm2 zatažený v trubkách (např. CYKY)</t>
  </si>
  <si>
    <t>https://podminky.urs.cz/item/CS_URS_2025_01/741122134</t>
  </si>
  <si>
    <t>34111080</t>
  </si>
  <si>
    <t>kabel instalační jádro Cu plné izolace PVC plášť PVC 450/750V (CYKY) 4x16mm2</t>
  </si>
  <si>
    <t>210100252</t>
  </si>
  <si>
    <t>Ukončení kabelů smršťovací koncovkou nebo páskou se zapojením bez letování žíly do 4x25 mm2</t>
  </si>
  <si>
    <t>https://podminky.urs.cz/item/CS_URS_2025_01/210100252</t>
  </si>
  <si>
    <t>KSCZ4X 6-25</t>
  </si>
  <si>
    <t>Koncovka KSCZ4X 6-25</t>
  </si>
  <si>
    <t>210220020</t>
  </si>
  <si>
    <t>Montáž uzemňovacího vedení vodičů FeZn pomocí svorek v zemi páskou do 120 mm2 ve městské zástavbě</t>
  </si>
  <si>
    <t>https://podminky.urs.cz/item/CS_URS_2025_01/210220020</t>
  </si>
  <si>
    <t>35442062</t>
  </si>
  <si>
    <t>pás zemnící 30x4mm FeZn</t>
  </si>
  <si>
    <t>50</t>
  </si>
  <si>
    <t>210220302</t>
  </si>
  <si>
    <t>Montáž svorek hromosvodných se 3 a více šrouby</t>
  </si>
  <si>
    <t>52</t>
  </si>
  <si>
    <t>https://podminky.urs.cz/item/CS_URS_2025_01/210220302</t>
  </si>
  <si>
    <t>35441986</t>
  </si>
  <si>
    <t>svorka odbočovací a spojovací pro pásek 30x4mm, FeZn</t>
  </si>
  <si>
    <t>54</t>
  </si>
  <si>
    <t>210100096</t>
  </si>
  <si>
    <t>Ukončení vodičů na svorkovnici s otevřením a uzavřením krytu včetně zapojení průřezu žíly do 2,5 mm2</t>
  </si>
  <si>
    <t>56</t>
  </si>
  <si>
    <t>https://podminky.urs.cz/item/CS_URS_2025_01/210100096</t>
  </si>
  <si>
    <t>210100101</t>
  </si>
  <si>
    <t>Ukončení vodičů na svorkovnici s otevřením a uzavřením krytu včetně zapojení průřezu žíly do 16 mm2</t>
  </si>
  <si>
    <t>58</t>
  </si>
  <si>
    <t>https://podminky.urs.cz/item/CS_URS_2025_01/210100101</t>
  </si>
  <si>
    <t>945421110</t>
  </si>
  <si>
    <t>Hydraulická zvedací plošina na automobilovém podvozku výška zdvihu do 18 m včetně obsluhy</t>
  </si>
  <si>
    <t>hod</t>
  </si>
  <si>
    <t>60</t>
  </si>
  <si>
    <t>https://podminky.urs.cz/item/CS_URS_2025_01/945421110</t>
  </si>
  <si>
    <t>Pol20</t>
  </si>
  <si>
    <t>Úprava napojovacího místa</t>
  </si>
  <si>
    <t>kpl</t>
  </si>
  <si>
    <t>62</t>
  </si>
  <si>
    <t>011464000</t>
  </si>
  <si>
    <t>Měření (monitoring) úrovně osvětlení</t>
  </si>
  <si>
    <t>64</t>
  </si>
  <si>
    <t>https://podminky.urs.cz/item/CS_URS_2025_01/011464000</t>
  </si>
  <si>
    <t>741810001</t>
  </si>
  <si>
    <t>Celková prohlídka elektrického rozvodu a zařízení do 100 000,- Kč</t>
  </si>
  <si>
    <t>66</t>
  </si>
  <si>
    <t>https://podminky.urs.cz/item/CS_URS_2025_01/741810001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</si>
  <si>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</si>
  <si>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</si>
  <si>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</si>
  <si>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</si>
  <si>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</si>
  <si>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68</t>
  </si>
  <si>
    <t>https://podminky.urs.cz/item/CS_URS_2025_01/460010023</t>
  </si>
  <si>
    <t>460131113</t>
  </si>
  <si>
    <t>Hloubení nezapažených jam při elektromontážích ručně v hornině tř I skupiny 3</t>
  </si>
  <si>
    <t>70</t>
  </si>
  <si>
    <t>https://podminky.urs.cz/item/CS_URS_2025_01/460131113</t>
  </si>
  <si>
    <t>460080013</t>
  </si>
  <si>
    <t>Základové konstrukce při elektromontážích z monolitického betonu tř. C 12/15</t>
  </si>
  <si>
    <t>72</t>
  </si>
  <si>
    <t>https://podminky.urs.cz/item/CS_URS_2025_01/460080013</t>
  </si>
  <si>
    <t>871361101</t>
  </si>
  <si>
    <t>Montáž potrubí z PVC SDR 11 těsněných gumovým kroužkem otevřený výkop D 280 x 10,8 mm</t>
  </si>
  <si>
    <t>74</t>
  </si>
  <si>
    <t>https://podminky.urs.cz/item/CS_URS_2025_01/871361101</t>
  </si>
  <si>
    <t>28611140</t>
  </si>
  <si>
    <t>trubka kanalizační PVC DN 250x1000mm SN4</t>
  </si>
  <si>
    <t>256</t>
  </si>
  <si>
    <t>76</t>
  </si>
  <si>
    <t>460520172</t>
  </si>
  <si>
    <t>Montáž trubek ochranných plastových uložených volně do rýhy ohebných přes 32 do 50 mm</t>
  </si>
  <si>
    <t>78</t>
  </si>
  <si>
    <t>https://podminky.urs.cz/item/CS_URS_2025_01/460520172</t>
  </si>
  <si>
    <t>34571350</t>
  </si>
  <si>
    <t>trubka elektroinstalační ohebná dvouplášťová korugovaná HDPE (chránička) D 32/40mm</t>
  </si>
  <si>
    <t>80</t>
  </si>
  <si>
    <t>460671124</t>
  </si>
  <si>
    <t>Výstražná deska pro krytí kabelů šířky přes 25 do 30 cm</t>
  </si>
  <si>
    <t>82</t>
  </si>
  <si>
    <t>https://podminky.urs.cz/item/CS_URS_2025_01/460671124</t>
  </si>
  <si>
    <t>34575105</t>
  </si>
  <si>
    <t>deska kabelová krycí PVC červená, 300x2mm</t>
  </si>
  <si>
    <t>84</t>
  </si>
  <si>
    <t>460161152</t>
  </si>
  <si>
    <t>Hloubení kabelových rýh ručně š 35 cm hl 60 cm v hornině tř I skupiny 3</t>
  </si>
  <si>
    <t>86</t>
  </si>
  <si>
    <t>https://podminky.urs.cz/item/CS_URS_2025_01/460161152</t>
  </si>
  <si>
    <t>460661111</t>
  </si>
  <si>
    <t>Kabelové lože z písku pro kabely nn bez zakrytí š lože do 35 cm</t>
  </si>
  <si>
    <t>88</t>
  </si>
  <si>
    <t>https://podminky.urs.cz/item/CS_URS_2025_01/460661111</t>
  </si>
  <si>
    <t>460791213</t>
  </si>
  <si>
    <t>Montáž trubek ochranných plastových uložených volně do rýhy ohebných přes 50 do 90 mm</t>
  </si>
  <si>
    <t>90</t>
  </si>
  <si>
    <t>https://podminky.urs.cz/item/CS_URS_2025_01/460791213</t>
  </si>
  <si>
    <t>34571345</t>
  </si>
  <si>
    <t>trubka elektroinstalační ohebná dvouplášťová korugovaná HDPE (chránička) D 62/75mm</t>
  </si>
  <si>
    <t>92</t>
  </si>
  <si>
    <t>460431162</t>
  </si>
  <si>
    <t>Zásyp kabelových rýh ručně se zhutněním š 35 cm hl 60 cm z horniny tř I skupiny 3</t>
  </si>
  <si>
    <t>94</t>
  </si>
  <si>
    <t>https://podminky.urs.cz/item/CS_URS_2025_01/460431162</t>
  </si>
  <si>
    <t>460581121</t>
  </si>
  <si>
    <t>Zatravnění včetně zalití vodou na rovině</t>
  </si>
  <si>
    <t>96</t>
  </si>
  <si>
    <t>https://podminky.urs.cz/item/CS_URS_2025_01/460581121</t>
  </si>
  <si>
    <t>141R00</t>
  </si>
  <si>
    <t>Přirážka za podružný materiál</t>
  </si>
  <si>
    <t>%</t>
  </si>
  <si>
    <t>98</t>
  </si>
  <si>
    <t>201R00</t>
  </si>
  <si>
    <t>Podíl přidružených výkonů</t>
  </si>
  <si>
    <t>108</t>
  </si>
  <si>
    <t>51</t>
  </si>
  <si>
    <t>202R00</t>
  </si>
  <si>
    <t>Zednické výpomoci</t>
  </si>
  <si>
    <t>110</t>
  </si>
  <si>
    <t>460341113</t>
  </si>
  <si>
    <t>Vodorovné přemístění horniny jakékoliv třídy dopravními prostředky při elektromontážích přes 500 do 1000 m</t>
  </si>
  <si>
    <t>112</t>
  </si>
  <si>
    <t>53</t>
  </si>
  <si>
    <t>460341121</t>
  </si>
  <si>
    <t>Příplatek k vodorovnému přemístění horniny dopravními prostředky při elektromontážích za každých dalších i započatých 1000 m</t>
  </si>
  <si>
    <t>114</t>
  </si>
  <si>
    <t>460361121</t>
  </si>
  <si>
    <t>Poplatek za uložení zeminy na recyklační skládce (skládkovné) kód odpadu 17 05 04</t>
  </si>
  <si>
    <t>116</t>
  </si>
  <si>
    <t>https://podminky.urs.cz/item/CS_URS_2025_01/460361121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</si>
  <si>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</si>
  <si>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</si>
  <si>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</si>
  <si>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</si>
  <si>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</si>
  <si>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</si>
  <si>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</si>
  <si>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</si>
  <si>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</si>
  <si>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</si>
  <si>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</si>
  <si>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</si>
  <si>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397167327</t>
  </si>
  <si>
    <t>012434000</t>
  </si>
  <si>
    <t>Geodetická aktualizační dokumentace (GAD DTM)</t>
  </si>
  <si>
    <t>58207111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</si>
  <si>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</si>
  <si>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</si>
  <si>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</si>
  <si>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-1425923087</t>
  </si>
  <si>
    <t>-145276327</t>
  </si>
  <si>
    <t>VRN3</t>
  </si>
  <si>
    <t>Zařízení staveniště</t>
  </si>
  <si>
    <t>030001000</t>
  </si>
  <si>
    <t>-926270086</t>
  </si>
  <si>
    <t>034002000</t>
  </si>
  <si>
    <t>Zabezpečení staveniště</t>
  </si>
  <si>
    <t>-2063952556</t>
  </si>
  <si>
    <t>034303000</t>
  </si>
  <si>
    <t>Dopravně inženýrská opatření</t>
  </si>
  <si>
    <t>1346444832</t>
  </si>
  <si>
    <t>VRN4</t>
  </si>
  <si>
    <t>Inženýrská činnost</t>
  </si>
  <si>
    <t>043134000</t>
  </si>
  <si>
    <t>Zkoušky zatěžovací</t>
  </si>
  <si>
    <t>622138745</t>
  </si>
  <si>
    <t>Poznámka k položce:_x000D_
zkoušky průkazní zeminy, objemové hmotnosti, zhutnění a přejímací</t>
  </si>
  <si>
    <t>Kartografické práce - geometrický plán (majetkoprávní vyrovnání SÚS ÚK)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</si>
</sst>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1351003" TargetMode="External"/><Relationship Id="rId18" Type="http://schemas.openxmlformats.org/officeDocument/2006/relationships/hyperlink" Target="https://podminky.urs.cz/item/CS_URS_2025_01/573191111" TargetMode="External"/><Relationship Id="rId26" Type="http://schemas.openxmlformats.org/officeDocument/2006/relationships/hyperlink" Target="https://podminky.urs.cz/item/CS_URS_2025_01/915221112" TargetMode="External"/><Relationship Id="rId39" Type="http://schemas.openxmlformats.org/officeDocument/2006/relationships/hyperlink" Target="https://podminky.urs.cz/item/CS_URS_2025_01/997221875" TargetMode="External"/><Relationship Id="rId21" Type="http://schemas.openxmlformats.org/officeDocument/2006/relationships/hyperlink" Target="https://podminky.urs.cz/item/CS_URS_2025_01/577134211" TargetMode="External"/><Relationship Id="rId34" Type="http://schemas.openxmlformats.org/officeDocument/2006/relationships/hyperlink" Target="https://podminky.urs.cz/item/CS_URS_2025_01/966007221" TargetMode="External"/><Relationship Id="rId7" Type="http://schemas.openxmlformats.org/officeDocument/2006/relationships/hyperlink" Target="https://podminky.urs.cz/item/CS_URS_2025_01/113202111" TargetMode="External"/><Relationship Id="rId2" Type="http://schemas.openxmlformats.org/officeDocument/2006/relationships/hyperlink" Target="https://podminky.urs.cz/item/CS_URS_2025_01/113107322" TargetMode="External"/><Relationship Id="rId16" Type="http://schemas.openxmlformats.org/officeDocument/2006/relationships/hyperlink" Target="https://podminky.urs.cz/item/CS_URS_2025_01/564851011" TargetMode="External"/><Relationship Id="rId20" Type="http://schemas.openxmlformats.org/officeDocument/2006/relationships/hyperlink" Target="https://podminky.urs.cz/item/CS_URS_2025_01/577133111" TargetMode="External"/><Relationship Id="rId29" Type="http://schemas.openxmlformats.org/officeDocument/2006/relationships/hyperlink" Target="https://podminky.urs.cz/item/CS_URS_2025_01/915621111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5_01/113107321" TargetMode="External"/><Relationship Id="rId6" Type="http://schemas.openxmlformats.org/officeDocument/2006/relationships/hyperlink" Target="https://podminky.urs.cz/item/CS_URS_2025_01/113154525" TargetMode="External"/><Relationship Id="rId11" Type="http://schemas.openxmlformats.org/officeDocument/2006/relationships/hyperlink" Target="https://podminky.urs.cz/item/CS_URS_2025_01/162651111" TargetMode="External"/><Relationship Id="rId24" Type="http://schemas.openxmlformats.org/officeDocument/2006/relationships/hyperlink" Target="https://podminky.urs.cz/item/CS_URS_2025_01/914111111" TargetMode="External"/><Relationship Id="rId32" Type="http://schemas.openxmlformats.org/officeDocument/2006/relationships/hyperlink" Target="https://podminky.urs.cz/item/CS_URS_2025_01/919732211" TargetMode="External"/><Relationship Id="rId37" Type="http://schemas.openxmlformats.org/officeDocument/2006/relationships/hyperlink" Target="https://podminky.urs.cz/item/CS_URS_2025_01/997221861" TargetMode="External"/><Relationship Id="rId40" Type="http://schemas.openxmlformats.org/officeDocument/2006/relationships/hyperlink" Target="https://podminky.urs.cz/item/CS_URS_2025_01/998223011" TargetMode="External"/><Relationship Id="rId5" Type="http://schemas.openxmlformats.org/officeDocument/2006/relationships/hyperlink" Target="https://podminky.urs.cz/item/CS_URS_2025_01/113154522" TargetMode="External"/><Relationship Id="rId15" Type="http://schemas.openxmlformats.org/officeDocument/2006/relationships/hyperlink" Target="https://podminky.urs.cz/item/CS_URS_2025_01/181951112" TargetMode="External"/><Relationship Id="rId23" Type="http://schemas.openxmlformats.org/officeDocument/2006/relationships/hyperlink" Target="https://podminky.urs.cz/item/CS_URS_2025_01/596211110" TargetMode="External"/><Relationship Id="rId28" Type="http://schemas.openxmlformats.org/officeDocument/2006/relationships/hyperlink" Target="https://podminky.urs.cz/item/CS_URS_2025_01/915321115" TargetMode="External"/><Relationship Id="rId36" Type="http://schemas.openxmlformats.org/officeDocument/2006/relationships/hyperlink" Target="https://podminky.urs.cz/item/CS_URS_2025_01/997221569" TargetMode="External"/><Relationship Id="rId10" Type="http://schemas.openxmlformats.org/officeDocument/2006/relationships/hyperlink" Target="https://podminky.urs.cz/item/CS_URS_2025_01/122251101" TargetMode="External"/><Relationship Id="rId19" Type="http://schemas.openxmlformats.org/officeDocument/2006/relationships/hyperlink" Target="https://podminky.urs.cz/item/CS_URS_2025_01/573231111" TargetMode="External"/><Relationship Id="rId31" Type="http://schemas.openxmlformats.org/officeDocument/2006/relationships/hyperlink" Target="https://podminky.urs.cz/item/CS_URS_2025_01/916231213" TargetMode="External"/><Relationship Id="rId4" Type="http://schemas.openxmlformats.org/officeDocument/2006/relationships/hyperlink" Target="https://podminky.urs.cz/item/CS_URS_2025_01/113107343" TargetMode="External"/><Relationship Id="rId9" Type="http://schemas.openxmlformats.org/officeDocument/2006/relationships/hyperlink" Target="https://podminky.urs.cz/item/CS_URS_2025_01/122211101" TargetMode="External"/><Relationship Id="rId14" Type="http://schemas.openxmlformats.org/officeDocument/2006/relationships/hyperlink" Target="https://podminky.urs.cz/item/CS_URS_2025_01/181411131" TargetMode="External"/><Relationship Id="rId22" Type="http://schemas.openxmlformats.org/officeDocument/2006/relationships/hyperlink" Target="https://podminky.urs.cz/item/CS_URS_2025_01/577165112" TargetMode="External"/><Relationship Id="rId27" Type="http://schemas.openxmlformats.org/officeDocument/2006/relationships/hyperlink" Target="https://podminky.urs.cz/item/CS_URS_2025_01/915231112" TargetMode="External"/><Relationship Id="rId30" Type="http://schemas.openxmlformats.org/officeDocument/2006/relationships/hyperlink" Target="https://podminky.urs.cz/item/CS_URS_2025_01/916131213" TargetMode="External"/><Relationship Id="rId35" Type="http://schemas.openxmlformats.org/officeDocument/2006/relationships/hyperlink" Target="https://podminky.urs.cz/item/CS_URS_2025_01/997221561" TargetMode="External"/><Relationship Id="rId8" Type="http://schemas.openxmlformats.org/officeDocument/2006/relationships/hyperlink" Target="https://podminky.urs.cz/item/CS_URS_2025_01/121151103" TargetMode="External"/><Relationship Id="rId3" Type="http://schemas.openxmlformats.org/officeDocument/2006/relationships/hyperlink" Target="https://podminky.urs.cz/item/CS_URS_2025_01/113107342" TargetMode="External"/><Relationship Id="rId12" Type="http://schemas.openxmlformats.org/officeDocument/2006/relationships/hyperlink" Target="https://podminky.urs.cz/item/CS_URS_2025_01/171201231" TargetMode="External"/><Relationship Id="rId17" Type="http://schemas.openxmlformats.org/officeDocument/2006/relationships/hyperlink" Target="https://podminky.urs.cz/item/CS_URS_2025_01/564871016" TargetMode="External"/><Relationship Id="rId25" Type="http://schemas.openxmlformats.org/officeDocument/2006/relationships/hyperlink" Target="https://podminky.urs.cz/item/CS_URS_2025_01/914511111" TargetMode="External"/><Relationship Id="rId33" Type="http://schemas.openxmlformats.org/officeDocument/2006/relationships/hyperlink" Target="https://podminky.urs.cz/item/CS_URS_2025_01/919732221" TargetMode="External"/><Relationship Id="rId38" Type="http://schemas.openxmlformats.org/officeDocument/2006/relationships/hyperlink" Target="https://podminky.urs.cz/item/CS_URS_2025_01/99722187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122134" TargetMode="External"/><Relationship Id="rId13" Type="http://schemas.openxmlformats.org/officeDocument/2006/relationships/hyperlink" Target="https://podminky.urs.cz/item/CS_URS_2025_01/210100101" TargetMode="External"/><Relationship Id="rId18" Type="http://schemas.openxmlformats.org/officeDocument/2006/relationships/hyperlink" Target="https://podminky.urs.cz/item/CS_URS_2025_01/460131113" TargetMode="External"/><Relationship Id="rId26" Type="http://schemas.openxmlformats.org/officeDocument/2006/relationships/hyperlink" Target="https://podminky.urs.cz/item/CS_URS_2025_01/460431162" TargetMode="External"/><Relationship Id="rId3" Type="http://schemas.openxmlformats.org/officeDocument/2006/relationships/hyperlink" Target="https://podminky.urs.cz/item/CS_URS_2025_01/210203901" TargetMode="External"/><Relationship Id="rId21" Type="http://schemas.openxmlformats.org/officeDocument/2006/relationships/hyperlink" Target="https://podminky.urs.cz/item/CS_URS_2025_01/460520172" TargetMode="External"/><Relationship Id="rId7" Type="http://schemas.openxmlformats.org/officeDocument/2006/relationships/hyperlink" Target="https://podminky.urs.cz/item/CS_URS_2025_01/210220301" TargetMode="External"/><Relationship Id="rId12" Type="http://schemas.openxmlformats.org/officeDocument/2006/relationships/hyperlink" Target="https://podminky.urs.cz/item/CS_URS_2025_01/210100096" TargetMode="External"/><Relationship Id="rId17" Type="http://schemas.openxmlformats.org/officeDocument/2006/relationships/hyperlink" Target="https://podminky.urs.cz/item/CS_URS_2025_01/460010023" TargetMode="External"/><Relationship Id="rId25" Type="http://schemas.openxmlformats.org/officeDocument/2006/relationships/hyperlink" Target="https://podminky.urs.cz/item/CS_URS_2025_01/460791213" TargetMode="External"/><Relationship Id="rId2" Type="http://schemas.openxmlformats.org/officeDocument/2006/relationships/hyperlink" Target="https://podminky.urs.cz/item/CS_URS_2025_01/210204103" TargetMode="External"/><Relationship Id="rId16" Type="http://schemas.openxmlformats.org/officeDocument/2006/relationships/hyperlink" Target="https://podminky.urs.cz/item/CS_URS_2025_01/741810001" TargetMode="External"/><Relationship Id="rId20" Type="http://schemas.openxmlformats.org/officeDocument/2006/relationships/hyperlink" Target="https://podminky.urs.cz/item/CS_URS_2025_01/871361101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podminky.urs.cz/item/CS_URS_2025_01/210204011" TargetMode="External"/><Relationship Id="rId6" Type="http://schemas.openxmlformats.org/officeDocument/2006/relationships/hyperlink" Target="https://podminky.urs.cz/item/CS_URS_2025_01/741410041" TargetMode="External"/><Relationship Id="rId11" Type="http://schemas.openxmlformats.org/officeDocument/2006/relationships/hyperlink" Target="https://podminky.urs.cz/item/CS_URS_2025_01/210220302" TargetMode="External"/><Relationship Id="rId24" Type="http://schemas.openxmlformats.org/officeDocument/2006/relationships/hyperlink" Target="https://podminky.urs.cz/item/CS_URS_2025_01/460661111" TargetMode="External"/><Relationship Id="rId5" Type="http://schemas.openxmlformats.org/officeDocument/2006/relationships/hyperlink" Target="https://podminky.urs.cz/item/CS_URS_2025_01/741122142" TargetMode="External"/><Relationship Id="rId15" Type="http://schemas.openxmlformats.org/officeDocument/2006/relationships/hyperlink" Target="https://podminky.urs.cz/item/CS_URS_2025_01/011464000" TargetMode="External"/><Relationship Id="rId23" Type="http://schemas.openxmlformats.org/officeDocument/2006/relationships/hyperlink" Target="https://podminky.urs.cz/item/CS_URS_2025_01/460161152" TargetMode="External"/><Relationship Id="rId28" Type="http://schemas.openxmlformats.org/officeDocument/2006/relationships/hyperlink" Target="https://podminky.urs.cz/item/CS_URS_2025_01/460361121" TargetMode="External"/><Relationship Id="rId10" Type="http://schemas.openxmlformats.org/officeDocument/2006/relationships/hyperlink" Target="https://podminky.urs.cz/item/CS_URS_2025_01/210220020" TargetMode="External"/><Relationship Id="rId19" Type="http://schemas.openxmlformats.org/officeDocument/2006/relationships/hyperlink" Target="https://podminky.urs.cz/item/CS_URS_2025_01/460080013" TargetMode="External"/><Relationship Id="rId4" Type="http://schemas.openxmlformats.org/officeDocument/2006/relationships/hyperlink" Target="https://podminky.urs.cz/item/CS_URS_2025_01/210204201" TargetMode="External"/><Relationship Id="rId9" Type="http://schemas.openxmlformats.org/officeDocument/2006/relationships/hyperlink" Target="https://podminky.urs.cz/item/CS_URS_2025_01/210100252" TargetMode="External"/><Relationship Id="rId14" Type="http://schemas.openxmlformats.org/officeDocument/2006/relationships/hyperlink" Target="https://podminky.urs.cz/item/CS_URS_2025_01/945421110" TargetMode="External"/><Relationship Id="rId22" Type="http://schemas.openxmlformats.org/officeDocument/2006/relationships/hyperlink" Target="https://podminky.urs.cz/item/CS_URS_2025_01/460671124" TargetMode="External"/><Relationship Id="rId27" Type="http://schemas.openxmlformats.org/officeDocument/2006/relationships/hyperlink" Target="https://podminky.urs.cz/item/CS_URS_2025_01/46058112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242"/>
      <c r="BS13" s="17" t="s">
        <v>6</v>
      </c>
    </row>
    <row r="14" spans="1:74" ht="12.75">
      <c r="B14" s="21"/>
      <c r="C14" s="22"/>
      <c r="D14" s="22"/>
      <c r="E14" s="247" t="s">
        <v>32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242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4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47.25" customHeight="1">
      <c r="B23" s="21"/>
      <c r="C23" s="22"/>
      <c r="D23" s="22"/>
      <c r="E23" s="249" t="s">
        <v>41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43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44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45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255">
        <v>0.12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255">
        <v>0.12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256" t="s">
        <v>54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8">
        <f>SUM(AK26:AK33)</f>
        <v>0</v>
      </c>
      <c r="AL35" s="257"/>
      <c r="AM35" s="257"/>
      <c r="AN35" s="257"/>
      <c r="AO35" s="25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08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Nový přechod pro chodce v ul.Fr.Šrámka před ul.Doubravská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2" t="str">
        <f>IF(AN8= "","",AN8)</f>
        <v>18. 3. 2025</v>
      </c>
      <c r="AN47" s="26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63" t="str">
        <f>IF(E17="","",E17)</f>
        <v>PROJEKTY CHLADNÝ s.r.o.</v>
      </c>
      <c r="AN49" s="264"/>
      <c r="AO49" s="264"/>
      <c r="AP49" s="264"/>
      <c r="AQ49" s="36"/>
      <c r="AR49" s="39"/>
      <c r="AS49" s="265" t="s">
        <v>56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263" t="str">
        <f>IF(E20="","",E20)</f>
        <v>Ladislav Marek</v>
      </c>
      <c r="AN50" s="264"/>
      <c r="AO50" s="264"/>
      <c r="AP50" s="264"/>
      <c r="AQ50" s="36"/>
      <c r="AR50" s="39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1" t="s">
        <v>57</v>
      </c>
      <c r="D52" s="272"/>
      <c r="E52" s="272"/>
      <c r="F52" s="272"/>
      <c r="G52" s="272"/>
      <c r="H52" s="66"/>
      <c r="I52" s="273" t="s">
        <v>58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59</v>
      </c>
      <c r="AH52" s="272"/>
      <c r="AI52" s="272"/>
      <c r="AJ52" s="272"/>
      <c r="AK52" s="272"/>
      <c r="AL52" s="272"/>
      <c r="AM52" s="272"/>
      <c r="AN52" s="273" t="s">
        <v>60</v>
      </c>
      <c r="AO52" s="272"/>
      <c r="AP52" s="272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8">
        <f>ROUND(SUM(AG55:AG57),2)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 t="e">
        <f>ROUND(SUM(AU55:AU57),5)</f>
        <v>#REF!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277" t="s">
        <v>81</v>
      </c>
      <c r="E55" s="277"/>
      <c r="F55" s="277"/>
      <c r="G55" s="277"/>
      <c r="H55" s="277"/>
      <c r="I55" s="89"/>
      <c r="J55" s="277" t="s">
        <v>82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'SO 01 - Přechod pro chodce'!J30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01 - Přechod pro chodce'!P85</f>
        <v>0</v>
      </c>
      <c r="AV55" s="93">
        <f>'SO 01 - Přechod pro chodce'!J33</f>
        <v>0</v>
      </c>
      <c r="AW55" s="93">
        <f>'SO 01 - Přechod pro chodce'!J34</f>
        <v>0</v>
      </c>
      <c r="AX55" s="93">
        <f>'SO 01 - Přechod pro chodce'!J35</f>
        <v>0</v>
      </c>
      <c r="AY55" s="93">
        <f>'SO 01 - Přechod pro chodce'!J36</f>
        <v>0</v>
      </c>
      <c r="AZ55" s="93">
        <f>'SO 01 - Přechod pro chodce'!F33</f>
        <v>0</v>
      </c>
      <c r="BA55" s="93">
        <f>'SO 01 - Přechod pro chodce'!F34</f>
        <v>0</v>
      </c>
      <c r="BB55" s="93">
        <f>'SO 01 - Přechod pro chodce'!F35</f>
        <v>0</v>
      </c>
      <c r="BC55" s="93">
        <f>'SO 01 - Přechod pro chodce'!F36</f>
        <v>0</v>
      </c>
      <c r="BD55" s="95">
        <f>'SO 01 - Přechod pro chodce'!F37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7" customFormat="1" ht="16.5" customHeight="1">
      <c r="A56" s="86" t="s">
        <v>80</v>
      </c>
      <c r="B56" s="87"/>
      <c r="C56" s="88"/>
      <c r="D56" s="277" t="s">
        <v>87</v>
      </c>
      <c r="E56" s="277"/>
      <c r="F56" s="277"/>
      <c r="G56" s="277"/>
      <c r="H56" s="277"/>
      <c r="I56" s="89"/>
      <c r="J56" s="277" t="s">
        <v>88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'SO 02 - Osvětlení přechodu'!J30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0" t="s">
        <v>83</v>
      </c>
      <c r="AR56" s="91"/>
      <c r="AS56" s="92">
        <v>0</v>
      </c>
      <c r="AT56" s="93">
        <f>ROUND(SUM(AV56:AW56),2)</f>
        <v>0</v>
      </c>
      <c r="AU56" s="94">
        <f>'SO 02 - Osvětlení přechodu'!P81</f>
        <v>0</v>
      </c>
      <c r="AV56" s="93">
        <f>'SO 02 - Osvětlení přechodu'!J33</f>
        <v>0</v>
      </c>
      <c r="AW56" s="93">
        <f>'SO 02 - Osvětlení přechodu'!J34</f>
        <v>0</v>
      </c>
      <c r="AX56" s="93">
        <f>'SO 02 - Osvětlení přechodu'!J35</f>
        <v>0</v>
      </c>
      <c r="AY56" s="93">
        <f>'SO 02 - Osvětlení přechodu'!J36</f>
        <v>0</v>
      </c>
      <c r="AZ56" s="93">
        <f>'SO 02 - Osvětlení přechodu'!F33</f>
        <v>0</v>
      </c>
      <c r="BA56" s="93">
        <f>'SO 02 - Osvětlení přechodu'!F34</f>
        <v>0</v>
      </c>
      <c r="BB56" s="93">
        <f>'SO 02 - Osvětlení přechodu'!F35</f>
        <v>0</v>
      </c>
      <c r="BC56" s="93">
        <f>'SO 02 - Osvětlení přechodu'!F36</f>
        <v>0</v>
      </c>
      <c r="BD56" s="95">
        <f>'SO 02 - Osvětlení přechodu'!F37</f>
        <v>0</v>
      </c>
      <c r="BT56" s="96" t="s">
        <v>84</v>
      </c>
      <c r="BV56" s="96" t="s">
        <v>78</v>
      </c>
      <c r="BW56" s="96" t="s">
        <v>89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80</v>
      </c>
      <c r="B57" s="87"/>
      <c r="C57" s="88"/>
      <c r="D57" s="277" t="s">
        <v>90</v>
      </c>
      <c r="E57" s="277"/>
      <c r="F57" s="277"/>
      <c r="G57" s="277"/>
      <c r="H57" s="277"/>
      <c r="I57" s="89"/>
      <c r="J57" s="277" t="s">
        <v>91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5">
        <f>'VON - Vedlejší a ostatní ...'!J30</f>
        <v>0</v>
      </c>
      <c r="AH57" s="276"/>
      <c r="AI57" s="276"/>
      <c r="AJ57" s="276"/>
      <c r="AK57" s="276"/>
      <c r="AL57" s="276"/>
      <c r="AM57" s="276"/>
      <c r="AN57" s="275">
        <f>SUM(AG57,AT57)</f>
        <v>0</v>
      </c>
      <c r="AO57" s="276"/>
      <c r="AP57" s="276"/>
      <c r="AQ57" s="90" t="s">
        <v>83</v>
      </c>
      <c r="AR57" s="91"/>
      <c r="AS57" s="97">
        <v>0</v>
      </c>
      <c r="AT57" s="98">
        <f>ROUND(SUM(AV57:AW57),2)</f>
        <v>0</v>
      </c>
      <c r="AU57" s="99" t="e">
        <f>'VON - Vedlejší a ostatní ...'!P83</f>
        <v>#REF!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84</v>
      </c>
      <c r="BV57" s="96" t="s">
        <v>78</v>
      </c>
      <c r="BW57" s="96" t="s">
        <v>92</v>
      </c>
      <c r="BX57" s="96" t="s">
        <v>5</v>
      </c>
      <c r="CL57" s="96" t="s">
        <v>19</v>
      </c>
      <c r="CM57" s="96" t="s">
        <v>86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vf9upHZMXtQXKEm2jQwrjIpgHPKQojBlxBn8zOb/t/YBPgyNo9DMbMmMPKsz5DoNcsqpFp/wlW3UkANar5zlLQ==" saltValue="vGMow3M3X59fvwT28QgnhYAQXfP/3yu9/9p5Us0BkEeWlDnwjip2WRnJP5/ADpxQwz6eYu3EUdOrQBICEbsor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Přechod pro chodce'!C2" display="/" xr:uid="{00000000-0004-0000-0000-000000000000}"/>
    <hyperlink ref="A56" location="'SO 02 - Osvětlení přechodu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2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ul.Fr.Šrámka před ul.Doubravská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95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ROUND((SUM(BE85:BE262)),  2)</f>
        <v>0</v>
      </c>
      <c r="G33" s="34"/>
      <c r="H33" s="34"/>
      <c r="I33" s="118">
        <v>0.21</v>
      </c>
      <c r="J33" s="117">
        <f>ROUND(((SUM(BE85:BE262))*I33),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ROUND((SUM(BF85:BF262)),  2)</f>
        <v>0</v>
      </c>
      <c r="G34" s="34"/>
      <c r="H34" s="34"/>
      <c r="I34" s="118">
        <v>0.12</v>
      </c>
      <c r="J34" s="117">
        <f>ROUND(((SUM(BF85:BF262))*I34),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ROUND((SUM(BG85:BG262)),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ROUND((SUM(BH85:BH262)),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ROUND((SUM(BI85:BI262)),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ul.Fr.Šrámka před ul.Doubravská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01 - Přechod pro chodce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101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102</v>
      </c>
      <c r="E62" s="143"/>
      <c r="F62" s="143"/>
      <c r="G62" s="143"/>
      <c r="H62" s="143"/>
      <c r="I62" s="143"/>
      <c r="J62" s="144">
        <f>J150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103</v>
      </c>
      <c r="E63" s="143"/>
      <c r="F63" s="143"/>
      <c r="G63" s="143"/>
      <c r="H63" s="143"/>
      <c r="I63" s="143"/>
      <c r="J63" s="144">
        <f>J203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104</v>
      </c>
      <c r="E64" s="143"/>
      <c r="F64" s="143"/>
      <c r="G64" s="143"/>
      <c r="H64" s="143"/>
      <c r="I64" s="143"/>
      <c r="J64" s="144">
        <f>J248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105</v>
      </c>
      <c r="E65" s="143"/>
      <c r="F65" s="143"/>
      <c r="G65" s="143"/>
      <c r="H65" s="143"/>
      <c r="I65" s="143"/>
      <c r="J65" s="144">
        <f>J260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8" t="str">
        <f>E7</f>
        <v>Nový přechod pro chodce v ul.Fr.Šrámka před ul.Doubravská</v>
      </c>
      <c r="F75" s="289"/>
      <c r="G75" s="289"/>
      <c r="H75" s="28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94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60" t="str">
        <f>E9</f>
        <v>SO 01 - Přechod pro chodce</v>
      </c>
      <c r="F77" s="290"/>
      <c r="G77" s="290"/>
      <c r="H77" s="29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18. 3. 2025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STATUTÁRNÍ MĚSTO TEPLICE</v>
      </c>
      <c r="G81" s="36"/>
      <c r="H81" s="36"/>
      <c r="I81" s="29" t="s">
        <v>33</v>
      </c>
      <c r="J81" s="32" t="str">
        <f>E21</f>
        <v>PROJEKTY CHLADNÝ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Ladislav Marek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107</v>
      </c>
      <c r="D84" s="149" t="s">
        <v>61</v>
      </c>
      <c r="E84" s="149" t="s">
        <v>57</v>
      </c>
      <c r="F84" s="149" t="s">
        <v>58</v>
      </c>
      <c r="G84" s="149" t="s">
        <v>108</v>
      </c>
      <c r="H84" s="149" t="s">
        <v>109</v>
      </c>
      <c r="I84" s="149" t="s">
        <v>110</v>
      </c>
      <c r="J84" s="149" t="s">
        <v>98</v>
      </c>
      <c r="K84" s="150" t="s">
        <v>111</v>
      </c>
      <c r="L84" s="151"/>
      <c r="M84" s="68" t="s">
        <v>19</v>
      </c>
      <c r="N84" s="69" t="s">
        <v>46</v>
      </c>
      <c r="O84" s="69" t="s">
        <v>112</v>
      </c>
      <c r="P84" s="69" t="s">
        <v>113</v>
      </c>
      <c r="Q84" s="69" t="s">
        <v>114</v>
      </c>
      <c r="R84" s="69" t="s">
        <v>115</v>
      </c>
      <c r="S84" s="69" t="s">
        <v>116</v>
      </c>
      <c r="T84" s="70" t="s">
        <v>117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118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12.562699600000002</v>
      </c>
      <c r="S85" s="72"/>
      <c r="T85" s="155">
        <f>T86</f>
        <v>25.488999999999997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99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119</v>
      </c>
      <c r="F86" s="160" t="s">
        <v>120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P87+P150+P203+P248+P260</f>
        <v>0</v>
      </c>
      <c r="Q86" s="165"/>
      <c r="R86" s="166">
        <f>R87+R150+R203+R248+R260</f>
        <v>12.562699600000002</v>
      </c>
      <c r="S86" s="165"/>
      <c r="T86" s="167">
        <f>T87+T150+T203+T248+T260</f>
        <v>25.488999999999997</v>
      </c>
      <c r="AR86" s="168" t="s">
        <v>84</v>
      </c>
      <c r="AT86" s="169" t="s">
        <v>75</v>
      </c>
      <c r="AU86" s="169" t="s">
        <v>76</v>
      </c>
      <c r="AY86" s="168" t="s">
        <v>121</v>
      </c>
      <c r="BK86" s="170">
        <f>BK87+BK150+BK203+BK248+BK260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84</v>
      </c>
      <c r="F87" s="171" t="s">
        <v>122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SUM(P88:P149)</f>
        <v>0</v>
      </c>
      <c r="Q87" s="165"/>
      <c r="R87" s="166">
        <f>SUM(R88:R149)</f>
        <v>8.0000000000000004E-4</v>
      </c>
      <c r="S87" s="165"/>
      <c r="T87" s="167">
        <f>SUM(T88:T149)</f>
        <v>25.488999999999997</v>
      </c>
      <c r="AR87" s="168" t="s">
        <v>84</v>
      </c>
      <c r="AT87" s="169" t="s">
        <v>75</v>
      </c>
      <c r="AU87" s="169" t="s">
        <v>84</v>
      </c>
      <c r="AY87" s="168" t="s">
        <v>121</v>
      </c>
      <c r="BK87" s="170">
        <f>SUM(BK88:BK149)</f>
        <v>0</v>
      </c>
    </row>
    <row r="88" spans="1:65" s="2" customFormat="1" ht="37.9" customHeight="1">
      <c r="A88" s="34"/>
      <c r="B88" s="35"/>
      <c r="C88" s="173" t="s">
        <v>84</v>
      </c>
      <c r="D88" s="173" t="s">
        <v>123</v>
      </c>
      <c r="E88" s="174" t="s">
        <v>124</v>
      </c>
      <c r="F88" s="175" t="s">
        <v>125</v>
      </c>
      <c r="G88" s="176" t="s">
        <v>126</v>
      </c>
      <c r="H88" s="177">
        <v>3</v>
      </c>
      <c r="I88" s="178"/>
      <c r="J88" s="179">
        <f>ROUND(I88*H88,2)</f>
        <v>0</v>
      </c>
      <c r="K88" s="175" t="s">
        <v>127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0.17</v>
      </c>
      <c r="T88" s="183">
        <f>S88*H88</f>
        <v>0.51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128</v>
      </c>
      <c r="AT88" s="184" t="s">
        <v>123</v>
      </c>
      <c r="AU88" s="184" t="s">
        <v>86</v>
      </c>
      <c r="AY88" s="17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128</v>
      </c>
      <c r="BM88" s="184" t="s">
        <v>129</v>
      </c>
    </row>
    <row r="89" spans="1:65" s="2" customFormat="1" ht="11.25">
      <c r="A89" s="34"/>
      <c r="B89" s="35"/>
      <c r="C89" s="36"/>
      <c r="D89" s="186" t="s">
        <v>130</v>
      </c>
      <c r="E89" s="36"/>
      <c r="F89" s="187" t="s">
        <v>131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130</v>
      </c>
      <c r="AU89" s="17" t="s">
        <v>86</v>
      </c>
    </row>
    <row r="90" spans="1:65" s="13" customFormat="1" ht="11.25">
      <c r="B90" s="191"/>
      <c r="C90" s="192"/>
      <c r="D90" s="193" t="s">
        <v>132</v>
      </c>
      <c r="E90" s="194" t="s">
        <v>19</v>
      </c>
      <c r="F90" s="195" t="s">
        <v>133</v>
      </c>
      <c r="G90" s="192"/>
      <c r="H90" s="194" t="s">
        <v>19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132</v>
      </c>
      <c r="AU90" s="201" t="s">
        <v>86</v>
      </c>
      <c r="AV90" s="13" t="s">
        <v>84</v>
      </c>
      <c r="AW90" s="13" t="s">
        <v>37</v>
      </c>
      <c r="AX90" s="13" t="s">
        <v>76</v>
      </c>
      <c r="AY90" s="201" t="s">
        <v>121</v>
      </c>
    </row>
    <row r="91" spans="1:65" s="14" customFormat="1" ht="11.25">
      <c r="B91" s="202"/>
      <c r="C91" s="203"/>
      <c r="D91" s="193" t="s">
        <v>132</v>
      </c>
      <c r="E91" s="204" t="s">
        <v>19</v>
      </c>
      <c r="F91" s="205" t="s">
        <v>134</v>
      </c>
      <c r="G91" s="203"/>
      <c r="H91" s="206">
        <v>3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132</v>
      </c>
      <c r="AU91" s="212" t="s">
        <v>86</v>
      </c>
      <c r="AV91" s="14" t="s">
        <v>86</v>
      </c>
      <c r="AW91" s="14" t="s">
        <v>37</v>
      </c>
      <c r="AX91" s="14" t="s">
        <v>84</v>
      </c>
      <c r="AY91" s="212" t="s">
        <v>121</v>
      </c>
    </row>
    <row r="92" spans="1:65" s="2" customFormat="1" ht="37.9" customHeight="1">
      <c r="A92" s="34"/>
      <c r="B92" s="35"/>
      <c r="C92" s="173" t="s">
        <v>86</v>
      </c>
      <c r="D92" s="173" t="s">
        <v>123</v>
      </c>
      <c r="E92" s="174" t="s">
        <v>135</v>
      </c>
      <c r="F92" s="175" t="s">
        <v>136</v>
      </c>
      <c r="G92" s="176" t="s">
        <v>126</v>
      </c>
      <c r="H92" s="177">
        <v>23</v>
      </c>
      <c r="I92" s="178"/>
      <c r="J92" s="179">
        <f>ROUND(I92*H92,2)</f>
        <v>0</v>
      </c>
      <c r="K92" s="175" t="s">
        <v>127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0.28999999999999998</v>
      </c>
      <c r="T92" s="183">
        <f>S92*H92</f>
        <v>6.67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128</v>
      </c>
      <c r="AT92" s="184" t="s">
        <v>123</v>
      </c>
      <c r="AU92" s="184" t="s">
        <v>86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128</v>
      </c>
      <c r="BM92" s="184" t="s">
        <v>137</v>
      </c>
    </row>
    <row r="93" spans="1:65" s="2" customFormat="1" ht="11.25">
      <c r="A93" s="34"/>
      <c r="B93" s="35"/>
      <c r="C93" s="36"/>
      <c r="D93" s="186" t="s">
        <v>130</v>
      </c>
      <c r="E93" s="36"/>
      <c r="F93" s="187" t="s">
        <v>138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130</v>
      </c>
      <c r="AU93" s="17" t="s">
        <v>86</v>
      </c>
    </row>
    <row r="94" spans="1:65" s="13" customFormat="1" ht="11.25">
      <c r="B94" s="191"/>
      <c r="C94" s="192"/>
      <c r="D94" s="193" t="s">
        <v>132</v>
      </c>
      <c r="E94" s="194" t="s">
        <v>19</v>
      </c>
      <c r="F94" s="195" t="s">
        <v>139</v>
      </c>
      <c r="G94" s="192"/>
      <c r="H94" s="194" t="s">
        <v>19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132</v>
      </c>
      <c r="AU94" s="201" t="s">
        <v>86</v>
      </c>
      <c r="AV94" s="13" t="s">
        <v>84</v>
      </c>
      <c r="AW94" s="13" t="s">
        <v>37</v>
      </c>
      <c r="AX94" s="13" t="s">
        <v>76</v>
      </c>
      <c r="AY94" s="201" t="s">
        <v>121</v>
      </c>
    </row>
    <row r="95" spans="1:65" s="14" customFormat="1" ht="11.25">
      <c r="B95" s="202"/>
      <c r="C95" s="203"/>
      <c r="D95" s="193" t="s">
        <v>132</v>
      </c>
      <c r="E95" s="204" t="s">
        <v>19</v>
      </c>
      <c r="F95" s="205" t="s">
        <v>140</v>
      </c>
      <c r="G95" s="203"/>
      <c r="H95" s="206">
        <v>23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132</v>
      </c>
      <c r="AU95" s="212" t="s">
        <v>86</v>
      </c>
      <c r="AV95" s="14" t="s">
        <v>86</v>
      </c>
      <c r="AW95" s="14" t="s">
        <v>37</v>
      </c>
      <c r="AX95" s="14" t="s">
        <v>84</v>
      </c>
      <c r="AY95" s="212" t="s">
        <v>121</v>
      </c>
    </row>
    <row r="96" spans="1:65" s="2" customFormat="1" ht="33" customHeight="1">
      <c r="A96" s="34"/>
      <c r="B96" s="35"/>
      <c r="C96" s="173" t="s">
        <v>141</v>
      </c>
      <c r="D96" s="173" t="s">
        <v>123</v>
      </c>
      <c r="E96" s="174" t="s">
        <v>142</v>
      </c>
      <c r="F96" s="175" t="s">
        <v>143</v>
      </c>
      <c r="G96" s="176" t="s">
        <v>126</v>
      </c>
      <c r="H96" s="177">
        <v>32</v>
      </c>
      <c r="I96" s="178"/>
      <c r="J96" s="179">
        <f>ROUND(I96*H96,2)</f>
        <v>0</v>
      </c>
      <c r="K96" s="175" t="s">
        <v>127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0.22</v>
      </c>
      <c r="T96" s="183">
        <f>S96*H96</f>
        <v>7.04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128</v>
      </c>
      <c r="AT96" s="184" t="s">
        <v>123</v>
      </c>
      <c r="AU96" s="184" t="s">
        <v>86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128</v>
      </c>
      <c r="BM96" s="184" t="s">
        <v>144</v>
      </c>
    </row>
    <row r="97" spans="1:65" s="2" customFormat="1" ht="11.25">
      <c r="A97" s="34"/>
      <c r="B97" s="35"/>
      <c r="C97" s="36"/>
      <c r="D97" s="186" t="s">
        <v>130</v>
      </c>
      <c r="E97" s="36"/>
      <c r="F97" s="187" t="s">
        <v>145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130</v>
      </c>
      <c r="AU97" s="17" t="s">
        <v>86</v>
      </c>
    </row>
    <row r="98" spans="1:65" s="13" customFormat="1" ht="11.25">
      <c r="B98" s="191"/>
      <c r="C98" s="192"/>
      <c r="D98" s="193" t="s">
        <v>132</v>
      </c>
      <c r="E98" s="194" t="s">
        <v>19</v>
      </c>
      <c r="F98" s="195" t="s">
        <v>139</v>
      </c>
      <c r="G98" s="192"/>
      <c r="H98" s="194" t="s">
        <v>19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132</v>
      </c>
      <c r="AU98" s="201" t="s">
        <v>86</v>
      </c>
      <c r="AV98" s="13" t="s">
        <v>84</v>
      </c>
      <c r="AW98" s="13" t="s">
        <v>37</v>
      </c>
      <c r="AX98" s="13" t="s">
        <v>76</v>
      </c>
      <c r="AY98" s="201" t="s">
        <v>121</v>
      </c>
    </row>
    <row r="99" spans="1:65" s="14" customFormat="1" ht="11.25">
      <c r="B99" s="202"/>
      <c r="C99" s="203"/>
      <c r="D99" s="193" t="s">
        <v>132</v>
      </c>
      <c r="E99" s="204" t="s">
        <v>19</v>
      </c>
      <c r="F99" s="205" t="s">
        <v>140</v>
      </c>
      <c r="G99" s="203"/>
      <c r="H99" s="206">
        <v>23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132</v>
      </c>
      <c r="AU99" s="212" t="s">
        <v>86</v>
      </c>
      <c r="AV99" s="14" t="s">
        <v>86</v>
      </c>
      <c r="AW99" s="14" t="s">
        <v>37</v>
      </c>
      <c r="AX99" s="14" t="s">
        <v>76</v>
      </c>
      <c r="AY99" s="212" t="s">
        <v>121</v>
      </c>
    </row>
    <row r="100" spans="1:65" s="13" customFormat="1" ht="11.25">
      <c r="B100" s="191"/>
      <c r="C100" s="192"/>
      <c r="D100" s="193" t="s">
        <v>132</v>
      </c>
      <c r="E100" s="194" t="s">
        <v>19</v>
      </c>
      <c r="F100" s="195" t="s">
        <v>146</v>
      </c>
      <c r="G100" s="192"/>
      <c r="H100" s="194" t="s">
        <v>19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132</v>
      </c>
      <c r="AU100" s="201" t="s">
        <v>86</v>
      </c>
      <c r="AV100" s="13" t="s">
        <v>84</v>
      </c>
      <c r="AW100" s="13" t="s">
        <v>37</v>
      </c>
      <c r="AX100" s="13" t="s">
        <v>76</v>
      </c>
      <c r="AY100" s="201" t="s">
        <v>121</v>
      </c>
    </row>
    <row r="101" spans="1:65" s="14" customFormat="1" ht="11.25">
      <c r="B101" s="202"/>
      <c r="C101" s="203"/>
      <c r="D101" s="193" t="s">
        <v>132</v>
      </c>
      <c r="E101" s="204" t="s">
        <v>19</v>
      </c>
      <c r="F101" s="205" t="s">
        <v>147</v>
      </c>
      <c r="G101" s="203"/>
      <c r="H101" s="206">
        <v>9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132</v>
      </c>
      <c r="AU101" s="212" t="s">
        <v>86</v>
      </c>
      <c r="AV101" s="14" t="s">
        <v>86</v>
      </c>
      <c r="AW101" s="14" t="s">
        <v>37</v>
      </c>
      <c r="AX101" s="14" t="s">
        <v>76</v>
      </c>
      <c r="AY101" s="212" t="s">
        <v>121</v>
      </c>
    </row>
    <row r="102" spans="1:65" s="15" customFormat="1" ht="11.25">
      <c r="B102" s="213"/>
      <c r="C102" s="214"/>
      <c r="D102" s="193" t="s">
        <v>132</v>
      </c>
      <c r="E102" s="215" t="s">
        <v>19</v>
      </c>
      <c r="F102" s="216" t="s">
        <v>148</v>
      </c>
      <c r="G102" s="214"/>
      <c r="H102" s="217">
        <v>32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132</v>
      </c>
      <c r="AU102" s="223" t="s">
        <v>86</v>
      </c>
      <c r="AV102" s="15" t="s">
        <v>128</v>
      </c>
      <c r="AW102" s="15" t="s">
        <v>37</v>
      </c>
      <c r="AX102" s="15" t="s">
        <v>84</v>
      </c>
      <c r="AY102" s="223" t="s">
        <v>121</v>
      </c>
    </row>
    <row r="103" spans="1:65" s="2" customFormat="1" ht="33" customHeight="1">
      <c r="A103" s="34"/>
      <c r="B103" s="35"/>
      <c r="C103" s="173" t="s">
        <v>128</v>
      </c>
      <c r="D103" s="173" t="s">
        <v>123</v>
      </c>
      <c r="E103" s="174" t="s">
        <v>149</v>
      </c>
      <c r="F103" s="175" t="s">
        <v>150</v>
      </c>
      <c r="G103" s="176" t="s">
        <v>126</v>
      </c>
      <c r="H103" s="177">
        <v>3</v>
      </c>
      <c r="I103" s="178"/>
      <c r="J103" s="179">
        <f>ROUND(I103*H103,2)</f>
        <v>0</v>
      </c>
      <c r="K103" s="175" t="s">
        <v>127</v>
      </c>
      <c r="L103" s="39"/>
      <c r="M103" s="180" t="s">
        <v>19</v>
      </c>
      <c r="N103" s="181" t="s">
        <v>47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0.316</v>
      </c>
      <c r="T103" s="183">
        <f>S103*H103</f>
        <v>0.94799999999999995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128</v>
      </c>
      <c r="AT103" s="184" t="s">
        <v>123</v>
      </c>
      <c r="AU103" s="184" t="s">
        <v>86</v>
      </c>
      <c r="AY103" s="17" t="s">
        <v>121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84</v>
      </c>
      <c r="BK103" s="185">
        <f>ROUND(I103*H103,2)</f>
        <v>0</v>
      </c>
      <c r="BL103" s="17" t="s">
        <v>128</v>
      </c>
      <c r="BM103" s="184" t="s">
        <v>151</v>
      </c>
    </row>
    <row r="104" spans="1:65" s="2" customFormat="1" ht="11.25">
      <c r="A104" s="34"/>
      <c r="B104" s="35"/>
      <c r="C104" s="36"/>
      <c r="D104" s="186" t="s">
        <v>130</v>
      </c>
      <c r="E104" s="36"/>
      <c r="F104" s="187" t="s">
        <v>152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130</v>
      </c>
      <c r="AU104" s="17" t="s">
        <v>86</v>
      </c>
    </row>
    <row r="105" spans="1:65" s="13" customFormat="1" ht="11.25">
      <c r="B105" s="191"/>
      <c r="C105" s="192"/>
      <c r="D105" s="193" t="s">
        <v>132</v>
      </c>
      <c r="E105" s="194" t="s">
        <v>19</v>
      </c>
      <c r="F105" s="195" t="s">
        <v>133</v>
      </c>
      <c r="G105" s="192"/>
      <c r="H105" s="194" t="s">
        <v>19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132</v>
      </c>
      <c r="AU105" s="201" t="s">
        <v>86</v>
      </c>
      <c r="AV105" s="13" t="s">
        <v>84</v>
      </c>
      <c r="AW105" s="13" t="s">
        <v>37</v>
      </c>
      <c r="AX105" s="13" t="s">
        <v>76</v>
      </c>
      <c r="AY105" s="201" t="s">
        <v>121</v>
      </c>
    </row>
    <row r="106" spans="1:65" s="14" customFormat="1" ht="11.25">
      <c r="B106" s="202"/>
      <c r="C106" s="203"/>
      <c r="D106" s="193" t="s">
        <v>132</v>
      </c>
      <c r="E106" s="204" t="s">
        <v>19</v>
      </c>
      <c r="F106" s="205" t="s">
        <v>134</v>
      </c>
      <c r="G106" s="203"/>
      <c r="H106" s="206">
        <v>3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132</v>
      </c>
      <c r="AU106" s="212" t="s">
        <v>86</v>
      </c>
      <c r="AV106" s="14" t="s">
        <v>86</v>
      </c>
      <c r="AW106" s="14" t="s">
        <v>37</v>
      </c>
      <c r="AX106" s="14" t="s">
        <v>84</v>
      </c>
      <c r="AY106" s="212" t="s">
        <v>121</v>
      </c>
    </row>
    <row r="107" spans="1:65" s="2" customFormat="1" ht="24.2" customHeight="1">
      <c r="A107" s="34"/>
      <c r="B107" s="35"/>
      <c r="C107" s="173" t="s">
        <v>153</v>
      </c>
      <c r="D107" s="173" t="s">
        <v>123</v>
      </c>
      <c r="E107" s="174" t="s">
        <v>154</v>
      </c>
      <c r="F107" s="175" t="s">
        <v>155</v>
      </c>
      <c r="G107" s="176" t="s">
        <v>126</v>
      </c>
      <c r="H107" s="177">
        <v>42</v>
      </c>
      <c r="I107" s="178"/>
      <c r="J107" s="179">
        <f>ROUND(I107*H107,2)</f>
        <v>0</v>
      </c>
      <c r="K107" s="175" t="s">
        <v>127</v>
      </c>
      <c r="L107" s="39"/>
      <c r="M107" s="180" t="s">
        <v>19</v>
      </c>
      <c r="N107" s="181" t="s">
        <v>47</v>
      </c>
      <c r="O107" s="64"/>
      <c r="P107" s="182">
        <f>O107*H107</f>
        <v>0</v>
      </c>
      <c r="Q107" s="182">
        <v>1.0000000000000001E-5</v>
      </c>
      <c r="R107" s="182">
        <f>Q107*H107</f>
        <v>4.2000000000000002E-4</v>
      </c>
      <c r="S107" s="182">
        <v>9.1999999999999998E-2</v>
      </c>
      <c r="T107" s="183">
        <f>S107*H107</f>
        <v>3.8639999999999999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128</v>
      </c>
      <c r="AT107" s="184" t="s">
        <v>123</v>
      </c>
      <c r="AU107" s="184" t="s">
        <v>86</v>
      </c>
      <c r="AY107" s="17" t="s">
        <v>121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128</v>
      </c>
      <c r="BM107" s="184" t="s">
        <v>156</v>
      </c>
    </row>
    <row r="108" spans="1:65" s="2" customFormat="1" ht="11.25">
      <c r="A108" s="34"/>
      <c r="B108" s="35"/>
      <c r="C108" s="36"/>
      <c r="D108" s="186" t="s">
        <v>130</v>
      </c>
      <c r="E108" s="36"/>
      <c r="F108" s="187" t="s">
        <v>157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130</v>
      </c>
      <c r="AU108" s="17" t="s">
        <v>86</v>
      </c>
    </row>
    <row r="109" spans="1:65" s="13" customFormat="1" ht="11.25">
      <c r="B109" s="191"/>
      <c r="C109" s="192"/>
      <c r="D109" s="193" t="s">
        <v>132</v>
      </c>
      <c r="E109" s="194" t="s">
        <v>19</v>
      </c>
      <c r="F109" s="195" t="s">
        <v>133</v>
      </c>
      <c r="G109" s="192"/>
      <c r="H109" s="194" t="s">
        <v>19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132</v>
      </c>
      <c r="AU109" s="201" t="s">
        <v>86</v>
      </c>
      <c r="AV109" s="13" t="s">
        <v>84</v>
      </c>
      <c r="AW109" s="13" t="s">
        <v>37</v>
      </c>
      <c r="AX109" s="13" t="s">
        <v>76</v>
      </c>
      <c r="AY109" s="201" t="s">
        <v>121</v>
      </c>
    </row>
    <row r="110" spans="1:65" s="14" customFormat="1" ht="11.25">
      <c r="B110" s="202"/>
      <c r="C110" s="203"/>
      <c r="D110" s="193" t="s">
        <v>132</v>
      </c>
      <c r="E110" s="204" t="s">
        <v>19</v>
      </c>
      <c r="F110" s="205" t="s">
        <v>134</v>
      </c>
      <c r="G110" s="203"/>
      <c r="H110" s="206">
        <v>3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132</v>
      </c>
      <c r="AU110" s="212" t="s">
        <v>86</v>
      </c>
      <c r="AV110" s="14" t="s">
        <v>86</v>
      </c>
      <c r="AW110" s="14" t="s">
        <v>37</v>
      </c>
      <c r="AX110" s="14" t="s">
        <v>76</v>
      </c>
      <c r="AY110" s="212" t="s">
        <v>121</v>
      </c>
    </row>
    <row r="111" spans="1:65" s="13" customFormat="1" ht="11.25">
      <c r="B111" s="191"/>
      <c r="C111" s="192"/>
      <c r="D111" s="193" t="s">
        <v>132</v>
      </c>
      <c r="E111" s="194" t="s">
        <v>19</v>
      </c>
      <c r="F111" s="195" t="s">
        <v>139</v>
      </c>
      <c r="G111" s="192"/>
      <c r="H111" s="194" t="s">
        <v>19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132</v>
      </c>
      <c r="AU111" s="201" t="s">
        <v>86</v>
      </c>
      <c r="AV111" s="13" t="s">
        <v>84</v>
      </c>
      <c r="AW111" s="13" t="s">
        <v>37</v>
      </c>
      <c r="AX111" s="13" t="s">
        <v>76</v>
      </c>
      <c r="AY111" s="201" t="s">
        <v>121</v>
      </c>
    </row>
    <row r="112" spans="1:65" s="14" customFormat="1" ht="11.25">
      <c r="B112" s="202"/>
      <c r="C112" s="203"/>
      <c r="D112" s="193" t="s">
        <v>132</v>
      </c>
      <c r="E112" s="204" t="s">
        <v>19</v>
      </c>
      <c r="F112" s="205" t="s">
        <v>140</v>
      </c>
      <c r="G112" s="203"/>
      <c r="H112" s="206">
        <v>23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86</v>
      </c>
      <c r="AV112" s="14" t="s">
        <v>86</v>
      </c>
      <c r="AW112" s="14" t="s">
        <v>37</v>
      </c>
      <c r="AX112" s="14" t="s">
        <v>76</v>
      </c>
      <c r="AY112" s="212" t="s">
        <v>121</v>
      </c>
    </row>
    <row r="113" spans="1:65" s="13" customFormat="1" ht="11.25">
      <c r="B113" s="191"/>
      <c r="C113" s="192"/>
      <c r="D113" s="193" t="s">
        <v>132</v>
      </c>
      <c r="E113" s="194" t="s">
        <v>19</v>
      </c>
      <c r="F113" s="195" t="s">
        <v>158</v>
      </c>
      <c r="G113" s="192"/>
      <c r="H113" s="194" t="s">
        <v>19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132</v>
      </c>
      <c r="AU113" s="201" t="s">
        <v>86</v>
      </c>
      <c r="AV113" s="13" t="s">
        <v>84</v>
      </c>
      <c r="AW113" s="13" t="s">
        <v>37</v>
      </c>
      <c r="AX113" s="13" t="s">
        <v>76</v>
      </c>
      <c r="AY113" s="201" t="s">
        <v>121</v>
      </c>
    </row>
    <row r="114" spans="1:65" s="14" customFormat="1" ht="11.25">
      <c r="B114" s="202"/>
      <c r="C114" s="203"/>
      <c r="D114" s="193" t="s">
        <v>132</v>
      </c>
      <c r="E114" s="204" t="s">
        <v>19</v>
      </c>
      <c r="F114" s="205" t="s">
        <v>159</v>
      </c>
      <c r="G114" s="203"/>
      <c r="H114" s="206">
        <v>7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132</v>
      </c>
      <c r="AU114" s="212" t="s">
        <v>86</v>
      </c>
      <c r="AV114" s="14" t="s">
        <v>86</v>
      </c>
      <c r="AW114" s="14" t="s">
        <v>37</v>
      </c>
      <c r="AX114" s="14" t="s">
        <v>76</v>
      </c>
      <c r="AY114" s="212" t="s">
        <v>121</v>
      </c>
    </row>
    <row r="115" spans="1:65" s="13" customFormat="1" ht="11.25">
      <c r="B115" s="191"/>
      <c r="C115" s="192"/>
      <c r="D115" s="193" t="s">
        <v>132</v>
      </c>
      <c r="E115" s="194" t="s">
        <v>19</v>
      </c>
      <c r="F115" s="195" t="s">
        <v>146</v>
      </c>
      <c r="G115" s="192"/>
      <c r="H115" s="194" t="s">
        <v>19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132</v>
      </c>
      <c r="AU115" s="201" t="s">
        <v>86</v>
      </c>
      <c r="AV115" s="13" t="s">
        <v>84</v>
      </c>
      <c r="AW115" s="13" t="s">
        <v>37</v>
      </c>
      <c r="AX115" s="13" t="s">
        <v>76</v>
      </c>
      <c r="AY115" s="201" t="s">
        <v>121</v>
      </c>
    </row>
    <row r="116" spans="1:65" s="14" customFormat="1" ht="11.25">
      <c r="B116" s="202"/>
      <c r="C116" s="203"/>
      <c r="D116" s="193" t="s">
        <v>132</v>
      </c>
      <c r="E116" s="204" t="s">
        <v>19</v>
      </c>
      <c r="F116" s="205" t="s">
        <v>147</v>
      </c>
      <c r="G116" s="203"/>
      <c r="H116" s="206">
        <v>9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132</v>
      </c>
      <c r="AU116" s="212" t="s">
        <v>86</v>
      </c>
      <c r="AV116" s="14" t="s">
        <v>86</v>
      </c>
      <c r="AW116" s="14" t="s">
        <v>37</v>
      </c>
      <c r="AX116" s="14" t="s">
        <v>76</v>
      </c>
      <c r="AY116" s="212" t="s">
        <v>121</v>
      </c>
    </row>
    <row r="117" spans="1:65" s="15" customFormat="1" ht="11.25">
      <c r="B117" s="213"/>
      <c r="C117" s="214"/>
      <c r="D117" s="193" t="s">
        <v>132</v>
      </c>
      <c r="E117" s="215" t="s">
        <v>19</v>
      </c>
      <c r="F117" s="216" t="s">
        <v>148</v>
      </c>
      <c r="G117" s="214"/>
      <c r="H117" s="217">
        <v>42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132</v>
      </c>
      <c r="AU117" s="223" t="s">
        <v>86</v>
      </c>
      <c r="AV117" s="15" t="s">
        <v>128</v>
      </c>
      <c r="AW117" s="15" t="s">
        <v>37</v>
      </c>
      <c r="AX117" s="15" t="s">
        <v>84</v>
      </c>
      <c r="AY117" s="223" t="s">
        <v>121</v>
      </c>
    </row>
    <row r="118" spans="1:65" s="2" customFormat="1" ht="24.2" customHeight="1">
      <c r="A118" s="34"/>
      <c r="B118" s="35"/>
      <c r="C118" s="173" t="s">
        <v>160</v>
      </c>
      <c r="D118" s="173" t="s">
        <v>123</v>
      </c>
      <c r="E118" s="174" t="s">
        <v>161</v>
      </c>
      <c r="F118" s="175" t="s">
        <v>162</v>
      </c>
      <c r="G118" s="176" t="s">
        <v>126</v>
      </c>
      <c r="H118" s="177">
        <v>7</v>
      </c>
      <c r="I118" s="178"/>
      <c r="J118" s="179">
        <f>ROUND(I118*H118,2)</f>
        <v>0</v>
      </c>
      <c r="K118" s="175" t="s">
        <v>127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2.0000000000000002E-5</v>
      </c>
      <c r="R118" s="182">
        <f>Q118*H118</f>
        <v>1.4000000000000001E-4</v>
      </c>
      <c r="S118" s="182">
        <v>0.161</v>
      </c>
      <c r="T118" s="183">
        <f>S118*H118</f>
        <v>1.127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128</v>
      </c>
      <c r="AT118" s="184" t="s">
        <v>123</v>
      </c>
      <c r="AU118" s="184" t="s">
        <v>86</v>
      </c>
      <c r="AY118" s="17" t="s">
        <v>121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128</v>
      </c>
      <c r="BM118" s="184" t="s">
        <v>163</v>
      </c>
    </row>
    <row r="119" spans="1:65" s="2" customFormat="1" ht="11.25">
      <c r="A119" s="34"/>
      <c r="B119" s="35"/>
      <c r="C119" s="36"/>
      <c r="D119" s="186" t="s">
        <v>130</v>
      </c>
      <c r="E119" s="36"/>
      <c r="F119" s="187" t="s">
        <v>164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86</v>
      </c>
    </row>
    <row r="120" spans="1:65" s="13" customFormat="1" ht="11.25">
      <c r="B120" s="191"/>
      <c r="C120" s="192"/>
      <c r="D120" s="193" t="s">
        <v>132</v>
      </c>
      <c r="E120" s="194" t="s">
        <v>19</v>
      </c>
      <c r="F120" s="195" t="s">
        <v>158</v>
      </c>
      <c r="G120" s="192"/>
      <c r="H120" s="194" t="s">
        <v>19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132</v>
      </c>
      <c r="AU120" s="201" t="s">
        <v>86</v>
      </c>
      <c r="AV120" s="13" t="s">
        <v>84</v>
      </c>
      <c r="AW120" s="13" t="s">
        <v>37</v>
      </c>
      <c r="AX120" s="13" t="s">
        <v>76</v>
      </c>
      <c r="AY120" s="201" t="s">
        <v>121</v>
      </c>
    </row>
    <row r="121" spans="1:65" s="14" customFormat="1" ht="11.25">
      <c r="B121" s="202"/>
      <c r="C121" s="203"/>
      <c r="D121" s="193" t="s">
        <v>132</v>
      </c>
      <c r="E121" s="204" t="s">
        <v>19</v>
      </c>
      <c r="F121" s="205" t="s">
        <v>159</v>
      </c>
      <c r="G121" s="203"/>
      <c r="H121" s="206">
        <v>7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132</v>
      </c>
      <c r="AU121" s="212" t="s">
        <v>86</v>
      </c>
      <c r="AV121" s="14" t="s">
        <v>86</v>
      </c>
      <c r="AW121" s="14" t="s">
        <v>37</v>
      </c>
      <c r="AX121" s="14" t="s">
        <v>84</v>
      </c>
      <c r="AY121" s="212" t="s">
        <v>121</v>
      </c>
    </row>
    <row r="122" spans="1:65" s="2" customFormat="1" ht="24.2" customHeight="1">
      <c r="A122" s="34"/>
      <c r="B122" s="35"/>
      <c r="C122" s="173" t="s">
        <v>165</v>
      </c>
      <c r="D122" s="173" t="s">
        <v>123</v>
      </c>
      <c r="E122" s="174" t="s">
        <v>166</v>
      </c>
      <c r="F122" s="175" t="s">
        <v>167</v>
      </c>
      <c r="G122" s="176" t="s">
        <v>168</v>
      </c>
      <c r="H122" s="177">
        <v>26</v>
      </c>
      <c r="I122" s="178"/>
      <c r="J122" s="179">
        <f>ROUND(I122*H122,2)</f>
        <v>0</v>
      </c>
      <c r="K122" s="175" t="s">
        <v>127</v>
      </c>
      <c r="L122" s="39"/>
      <c r="M122" s="180" t="s">
        <v>19</v>
      </c>
      <c r="N122" s="181" t="s">
        <v>47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0.20499999999999999</v>
      </c>
      <c r="T122" s="183">
        <f>S122*H122</f>
        <v>5.33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128</v>
      </c>
      <c r="AT122" s="184" t="s">
        <v>123</v>
      </c>
      <c r="AU122" s="184" t="s">
        <v>86</v>
      </c>
      <c r="AY122" s="17" t="s">
        <v>121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128</v>
      </c>
      <c r="BM122" s="184" t="s">
        <v>169</v>
      </c>
    </row>
    <row r="123" spans="1:65" s="2" customFormat="1" ht="11.25">
      <c r="A123" s="34"/>
      <c r="B123" s="35"/>
      <c r="C123" s="36"/>
      <c r="D123" s="186" t="s">
        <v>130</v>
      </c>
      <c r="E123" s="36"/>
      <c r="F123" s="187" t="s">
        <v>170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130</v>
      </c>
      <c r="AU123" s="17" t="s">
        <v>86</v>
      </c>
    </row>
    <row r="124" spans="1:65" s="14" customFormat="1" ht="11.25">
      <c r="B124" s="202"/>
      <c r="C124" s="203"/>
      <c r="D124" s="193" t="s">
        <v>132</v>
      </c>
      <c r="E124" s="204" t="s">
        <v>19</v>
      </c>
      <c r="F124" s="205" t="s">
        <v>171</v>
      </c>
      <c r="G124" s="203"/>
      <c r="H124" s="206">
        <v>26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132</v>
      </c>
      <c r="AU124" s="212" t="s">
        <v>86</v>
      </c>
      <c r="AV124" s="14" t="s">
        <v>86</v>
      </c>
      <c r="AW124" s="14" t="s">
        <v>37</v>
      </c>
      <c r="AX124" s="14" t="s">
        <v>84</v>
      </c>
      <c r="AY124" s="212" t="s">
        <v>121</v>
      </c>
    </row>
    <row r="125" spans="1:65" s="2" customFormat="1" ht="16.5" customHeight="1">
      <c r="A125" s="34"/>
      <c r="B125" s="35"/>
      <c r="C125" s="173" t="s">
        <v>172</v>
      </c>
      <c r="D125" s="173" t="s">
        <v>123</v>
      </c>
      <c r="E125" s="174" t="s">
        <v>173</v>
      </c>
      <c r="F125" s="175" t="s">
        <v>174</v>
      </c>
      <c r="G125" s="176" t="s">
        <v>126</v>
      </c>
      <c r="H125" s="177">
        <v>6</v>
      </c>
      <c r="I125" s="178"/>
      <c r="J125" s="179">
        <f>ROUND(I125*H125,2)</f>
        <v>0</v>
      </c>
      <c r="K125" s="175" t="s">
        <v>127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128</v>
      </c>
      <c r="AT125" s="184" t="s">
        <v>123</v>
      </c>
      <c r="AU125" s="184" t="s">
        <v>86</v>
      </c>
      <c r="AY125" s="17" t="s">
        <v>121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128</v>
      </c>
      <c r="BM125" s="184" t="s">
        <v>175</v>
      </c>
    </row>
    <row r="126" spans="1:65" s="2" customFormat="1" ht="11.25">
      <c r="A126" s="34"/>
      <c r="B126" s="35"/>
      <c r="C126" s="36"/>
      <c r="D126" s="186" t="s">
        <v>130</v>
      </c>
      <c r="E126" s="36"/>
      <c r="F126" s="187" t="s">
        <v>176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130</v>
      </c>
      <c r="AU126" s="17" t="s">
        <v>86</v>
      </c>
    </row>
    <row r="127" spans="1:65" s="2" customFormat="1" ht="16.5" customHeight="1">
      <c r="A127" s="34"/>
      <c r="B127" s="35"/>
      <c r="C127" s="173" t="s">
        <v>177</v>
      </c>
      <c r="D127" s="173" t="s">
        <v>123</v>
      </c>
      <c r="E127" s="174" t="s">
        <v>178</v>
      </c>
      <c r="F127" s="175" t="s">
        <v>179</v>
      </c>
      <c r="G127" s="176" t="s">
        <v>180</v>
      </c>
      <c r="H127" s="177">
        <v>1.8</v>
      </c>
      <c r="I127" s="178"/>
      <c r="J127" s="179">
        <f>ROUND(I127*H127,2)</f>
        <v>0</v>
      </c>
      <c r="K127" s="175" t="s">
        <v>127</v>
      </c>
      <c r="L127" s="39"/>
      <c r="M127" s="180" t="s">
        <v>19</v>
      </c>
      <c r="N127" s="181" t="s">
        <v>47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128</v>
      </c>
      <c r="AT127" s="184" t="s">
        <v>123</v>
      </c>
      <c r="AU127" s="184" t="s">
        <v>86</v>
      </c>
      <c r="AY127" s="17" t="s">
        <v>121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128</v>
      </c>
      <c r="BM127" s="184" t="s">
        <v>181</v>
      </c>
    </row>
    <row r="128" spans="1:65" s="2" customFormat="1" ht="11.25">
      <c r="A128" s="34"/>
      <c r="B128" s="35"/>
      <c r="C128" s="36"/>
      <c r="D128" s="186" t="s">
        <v>130</v>
      </c>
      <c r="E128" s="36"/>
      <c r="F128" s="187" t="s">
        <v>182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130</v>
      </c>
      <c r="AU128" s="17" t="s">
        <v>86</v>
      </c>
    </row>
    <row r="129" spans="1:65" s="13" customFormat="1" ht="11.25">
      <c r="B129" s="191"/>
      <c r="C129" s="192"/>
      <c r="D129" s="193" t="s">
        <v>132</v>
      </c>
      <c r="E129" s="194" t="s">
        <v>19</v>
      </c>
      <c r="F129" s="195" t="s">
        <v>183</v>
      </c>
      <c r="G129" s="192"/>
      <c r="H129" s="194" t="s">
        <v>19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132</v>
      </c>
      <c r="AU129" s="201" t="s">
        <v>86</v>
      </c>
      <c r="AV129" s="13" t="s">
        <v>84</v>
      </c>
      <c r="AW129" s="13" t="s">
        <v>37</v>
      </c>
      <c r="AX129" s="13" t="s">
        <v>76</v>
      </c>
      <c r="AY129" s="201" t="s">
        <v>121</v>
      </c>
    </row>
    <row r="130" spans="1:65" s="13" customFormat="1" ht="11.25">
      <c r="B130" s="191"/>
      <c r="C130" s="192"/>
      <c r="D130" s="193" t="s">
        <v>132</v>
      </c>
      <c r="E130" s="194" t="s">
        <v>19</v>
      </c>
      <c r="F130" s="195" t="s">
        <v>184</v>
      </c>
      <c r="G130" s="192"/>
      <c r="H130" s="194" t="s">
        <v>19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132</v>
      </c>
      <c r="AU130" s="201" t="s">
        <v>86</v>
      </c>
      <c r="AV130" s="13" t="s">
        <v>84</v>
      </c>
      <c r="AW130" s="13" t="s">
        <v>37</v>
      </c>
      <c r="AX130" s="13" t="s">
        <v>76</v>
      </c>
      <c r="AY130" s="201" t="s">
        <v>121</v>
      </c>
    </row>
    <row r="131" spans="1:65" s="14" customFormat="1" ht="11.25">
      <c r="B131" s="202"/>
      <c r="C131" s="203"/>
      <c r="D131" s="193" t="s">
        <v>132</v>
      </c>
      <c r="E131" s="204" t="s">
        <v>19</v>
      </c>
      <c r="F131" s="205" t="s">
        <v>185</v>
      </c>
      <c r="G131" s="203"/>
      <c r="H131" s="206">
        <v>1.8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132</v>
      </c>
      <c r="AU131" s="212" t="s">
        <v>86</v>
      </c>
      <c r="AV131" s="14" t="s">
        <v>86</v>
      </c>
      <c r="AW131" s="14" t="s">
        <v>37</v>
      </c>
      <c r="AX131" s="14" t="s">
        <v>84</v>
      </c>
      <c r="AY131" s="212" t="s">
        <v>121</v>
      </c>
    </row>
    <row r="132" spans="1:65" s="2" customFormat="1" ht="16.5" customHeight="1">
      <c r="A132" s="34"/>
      <c r="B132" s="35"/>
      <c r="C132" s="173" t="s">
        <v>186</v>
      </c>
      <c r="D132" s="173" t="s">
        <v>123</v>
      </c>
      <c r="E132" s="174" t="s">
        <v>187</v>
      </c>
      <c r="F132" s="175" t="s">
        <v>188</v>
      </c>
      <c r="G132" s="176" t="s">
        <v>180</v>
      </c>
      <c r="H132" s="177">
        <v>5.4</v>
      </c>
      <c r="I132" s="178"/>
      <c r="J132" s="179">
        <f>ROUND(I132*H132,2)</f>
        <v>0</v>
      </c>
      <c r="K132" s="175" t="s">
        <v>127</v>
      </c>
      <c r="L132" s="39"/>
      <c r="M132" s="180" t="s">
        <v>19</v>
      </c>
      <c r="N132" s="181" t="s">
        <v>47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128</v>
      </c>
      <c r="AT132" s="184" t="s">
        <v>123</v>
      </c>
      <c r="AU132" s="184" t="s">
        <v>86</v>
      </c>
      <c r="AY132" s="17" t="s">
        <v>121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128</v>
      </c>
      <c r="BM132" s="184" t="s">
        <v>189</v>
      </c>
    </row>
    <row r="133" spans="1:65" s="2" customFormat="1" ht="11.25">
      <c r="A133" s="34"/>
      <c r="B133" s="35"/>
      <c r="C133" s="36"/>
      <c r="D133" s="186" t="s">
        <v>130</v>
      </c>
      <c r="E133" s="36"/>
      <c r="F133" s="187" t="s">
        <v>190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130</v>
      </c>
      <c r="AU133" s="17" t="s">
        <v>86</v>
      </c>
    </row>
    <row r="134" spans="1:65" s="13" customFormat="1" ht="11.25">
      <c r="B134" s="191"/>
      <c r="C134" s="192"/>
      <c r="D134" s="193" t="s">
        <v>132</v>
      </c>
      <c r="E134" s="194" t="s">
        <v>19</v>
      </c>
      <c r="F134" s="195" t="s">
        <v>191</v>
      </c>
      <c r="G134" s="192"/>
      <c r="H134" s="194" t="s">
        <v>19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132</v>
      </c>
      <c r="AU134" s="201" t="s">
        <v>86</v>
      </c>
      <c r="AV134" s="13" t="s">
        <v>84</v>
      </c>
      <c r="AW134" s="13" t="s">
        <v>37</v>
      </c>
      <c r="AX134" s="13" t="s">
        <v>76</v>
      </c>
      <c r="AY134" s="201" t="s">
        <v>121</v>
      </c>
    </row>
    <row r="135" spans="1:65" s="14" customFormat="1" ht="11.25">
      <c r="B135" s="202"/>
      <c r="C135" s="203"/>
      <c r="D135" s="193" t="s">
        <v>132</v>
      </c>
      <c r="E135" s="204" t="s">
        <v>19</v>
      </c>
      <c r="F135" s="205" t="s">
        <v>192</v>
      </c>
      <c r="G135" s="203"/>
      <c r="H135" s="206">
        <v>5.4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132</v>
      </c>
      <c r="AU135" s="212" t="s">
        <v>86</v>
      </c>
      <c r="AV135" s="14" t="s">
        <v>86</v>
      </c>
      <c r="AW135" s="14" t="s">
        <v>37</v>
      </c>
      <c r="AX135" s="14" t="s">
        <v>84</v>
      </c>
      <c r="AY135" s="212" t="s">
        <v>121</v>
      </c>
    </row>
    <row r="136" spans="1:65" s="2" customFormat="1" ht="37.9" customHeight="1">
      <c r="A136" s="34"/>
      <c r="B136" s="35"/>
      <c r="C136" s="173" t="s">
        <v>193</v>
      </c>
      <c r="D136" s="173" t="s">
        <v>123</v>
      </c>
      <c r="E136" s="174" t="s">
        <v>194</v>
      </c>
      <c r="F136" s="175" t="s">
        <v>195</v>
      </c>
      <c r="G136" s="176" t="s">
        <v>180</v>
      </c>
      <c r="H136" s="177">
        <v>7.2</v>
      </c>
      <c r="I136" s="178"/>
      <c r="J136" s="179">
        <f>ROUND(I136*H136,2)</f>
        <v>0</v>
      </c>
      <c r="K136" s="175" t="s">
        <v>127</v>
      </c>
      <c r="L136" s="39"/>
      <c r="M136" s="180" t="s">
        <v>19</v>
      </c>
      <c r="N136" s="181" t="s">
        <v>47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128</v>
      </c>
      <c r="AT136" s="184" t="s">
        <v>123</v>
      </c>
      <c r="AU136" s="184" t="s">
        <v>86</v>
      </c>
      <c r="AY136" s="17" t="s">
        <v>121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128</v>
      </c>
      <c r="BM136" s="184" t="s">
        <v>196</v>
      </c>
    </row>
    <row r="137" spans="1:65" s="2" customFormat="1" ht="11.25">
      <c r="A137" s="34"/>
      <c r="B137" s="35"/>
      <c r="C137" s="36"/>
      <c r="D137" s="186" t="s">
        <v>130</v>
      </c>
      <c r="E137" s="36"/>
      <c r="F137" s="187" t="s">
        <v>197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130</v>
      </c>
      <c r="AU137" s="17" t="s">
        <v>86</v>
      </c>
    </row>
    <row r="138" spans="1:65" s="14" customFormat="1" ht="11.25">
      <c r="B138" s="202"/>
      <c r="C138" s="203"/>
      <c r="D138" s="193" t="s">
        <v>132</v>
      </c>
      <c r="E138" s="204" t="s">
        <v>19</v>
      </c>
      <c r="F138" s="205" t="s">
        <v>198</v>
      </c>
      <c r="G138" s="203"/>
      <c r="H138" s="206">
        <v>7.2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132</v>
      </c>
      <c r="AU138" s="212" t="s">
        <v>86</v>
      </c>
      <c r="AV138" s="14" t="s">
        <v>86</v>
      </c>
      <c r="AW138" s="14" t="s">
        <v>37</v>
      </c>
      <c r="AX138" s="14" t="s">
        <v>84</v>
      </c>
      <c r="AY138" s="212" t="s">
        <v>121</v>
      </c>
    </row>
    <row r="139" spans="1:65" s="2" customFormat="1" ht="24.2" customHeight="1">
      <c r="A139" s="34"/>
      <c r="B139" s="35"/>
      <c r="C139" s="173" t="s">
        <v>8</v>
      </c>
      <c r="D139" s="173" t="s">
        <v>123</v>
      </c>
      <c r="E139" s="174" t="s">
        <v>199</v>
      </c>
      <c r="F139" s="175" t="s">
        <v>200</v>
      </c>
      <c r="G139" s="176" t="s">
        <v>201</v>
      </c>
      <c r="H139" s="177">
        <v>12.96</v>
      </c>
      <c r="I139" s="178"/>
      <c r="J139" s="179">
        <f>ROUND(I139*H139,2)</f>
        <v>0</v>
      </c>
      <c r="K139" s="175" t="s">
        <v>127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128</v>
      </c>
      <c r="AT139" s="184" t="s">
        <v>123</v>
      </c>
      <c r="AU139" s="184" t="s">
        <v>86</v>
      </c>
      <c r="AY139" s="17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128</v>
      </c>
      <c r="BM139" s="184" t="s">
        <v>202</v>
      </c>
    </row>
    <row r="140" spans="1:65" s="2" customFormat="1" ht="11.25">
      <c r="A140" s="34"/>
      <c r="B140" s="35"/>
      <c r="C140" s="36"/>
      <c r="D140" s="186" t="s">
        <v>130</v>
      </c>
      <c r="E140" s="36"/>
      <c r="F140" s="187" t="s">
        <v>203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86</v>
      </c>
    </row>
    <row r="141" spans="1:65" s="14" customFormat="1" ht="11.25">
      <c r="B141" s="202"/>
      <c r="C141" s="203"/>
      <c r="D141" s="193" t="s">
        <v>132</v>
      </c>
      <c r="E141" s="203"/>
      <c r="F141" s="205" t="s">
        <v>204</v>
      </c>
      <c r="G141" s="203"/>
      <c r="H141" s="206">
        <v>12.96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132</v>
      </c>
      <c r="AU141" s="212" t="s">
        <v>86</v>
      </c>
      <c r="AV141" s="14" t="s">
        <v>86</v>
      </c>
      <c r="AW141" s="14" t="s">
        <v>4</v>
      </c>
      <c r="AX141" s="14" t="s">
        <v>84</v>
      </c>
      <c r="AY141" s="212" t="s">
        <v>121</v>
      </c>
    </row>
    <row r="142" spans="1:65" s="2" customFormat="1" ht="24.2" customHeight="1">
      <c r="A142" s="34"/>
      <c r="B142" s="35"/>
      <c r="C142" s="173" t="s">
        <v>205</v>
      </c>
      <c r="D142" s="173" t="s">
        <v>123</v>
      </c>
      <c r="E142" s="174" t="s">
        <v>206</v>
      </c>
      <c r="F142" s="175" t="s">
        <v>207</v>
      </c>
      <c r="G142" s="176" t="s">
        <v>126</v>
      </c>
      <c r="H142" s="177">
        <v>6</v>
      </c>
      <c r="I142" s="178"/>
      <c r="J142" s="179">
        <f>ROUND(I142*H142,2)</f>
        <v>0</v>
      </c>
      <c r="K142" s="175" t="s">
        <v>127</v>
      </c>
      <c r="L142" s="39"/>
      <c r="M142" s="180" t="s">
        <v>19</v>
      </c>
      <c r="N142" s="181" t="s">
        <v>47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128</v>
      </c>
      <c r="AT142" s="184" t="s">
        <v>123</v>
      </c>
      <c r="AU142" s="184" t="s">
        <v>86</v>
      </c>
      <c r="AY142" s="17" t="s">
        <v>121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128</v>
      </c>
      <c r="BM142" s="184" t="s">
        <v>208</v>
      </c>
    </row>
    <row r="143" spans="1:65" s="2" customFormat="1" ht="11.25">
      <c r="A143" s="34"/>
      <c r="B143" s="35"/>
      <c r="C143" s="36"/>
      <c r="D143" s="186" t="s">
        <v>130</v>
      </c>
      <c r="E143" s="36"/>
      <c r="F143" s="187" t="s">
        <v>209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130</v>
      </c>
      <c r="AU143" s="17" t="s">
        <v>86</v>
      </c>
    </row>
    <row r="144" spans="1:65" s="2" customFormat="1" ht="24.2" customHeight="1">
      <c r="A144" s="34"/>
      <c r="B144" s="35"/>
      <c r="C144" s="173" t="s">
        <v>210</v>
      </c>
      <c r="D144" s="173" t="s">
        <v>123</v>
      </c>
      <c r="E144" s="174" t="s">
        <v>211</v>
      </c>
      <c r="F144" s="175" t="s">
        <v>212</v>
      </c>
      <c r="G144" s="176" t="s">
        <v>126</v>
      </c>
      <c r="H144" s="177">
        <v>6</v>
      </c>
      <c r="I144" s="178"/>
      <c r="J144" s="179">
        <f>ROUND(I144*H144,2)</f>
        <v>0</v>
      </c>
      <c r="K144" s="175" t="s">
        <v>127</v>
      </c>
      <c r="L144" s="39"/>
      <c r="M144" s="180" t="s">
        <v>19</v>
      </c>
      <c r="N144" s="181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128</v>
      </c>
      <c r="AT144" s="184" t="s">
        <v>123</v>
      </c>
      <c r="AU144" s="184" t="s">
        <v>86</v>
      </c>
      <c r="AY144" s="17" t="s">
        <v>121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128</v>
      </c>
      <c r="BM144" s="184" t="s">
        <v>213</v>
      </c>
    </row>
    <row r="145" spans="1:65" s="2" customFormat="1" ht="11.25">
      <c r="A145" s="34"/>
      <c r="B145" s="35"/>
      <c r="C145" s="36"/>
      <c r="D145" s="186" t="s">
        <v>130</v>
      </c>
      <c r="E145" s="36"/>
      <c r="F145" s="187" t="s">
        <v>214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130</v>
      </c>
      <c r="AU145" s="17" t="s">
        <v>86</v>
      </c>
    </row>
    <row r="146" spans="1:65" s="2" customFormat="1" ht="16.5" customHeight="1">
      <c r="A146" s="34"/>
      <c r="B146" s="35"/>
      <c r="C146" s="224" t="s">
        <v>215</v>
      </c>
      <c r="D146" s="224" t="s">
        <v>216</v>
      </c>
      <c r="E146" s="225" t="s">
        <v>217</v>
      </c>
      <c r="F146" s="226" t="s">
        <v>218</v>
      </c>
      <c r="G146" s="227" t="s">
        <v>219</v>
      </c>
      <c r="H146" s="228">
        <v>0.24</v>
      </c>
      <c r="I146" s="229"/>
      <c r="J146" s="230">
        <f>ROUND(I146*H146,2)</f>
        <v>0</v>
      </c>
      <c r="K146" s="226" t="s">
        <v>127</v>
      </c>
      <c r="L146" s="231"/>
      <c r="M146" s="232" t="s">
        <v>19</v>
      </c>
      <c r="N146" s="233" t="s">
        <v>47</v>
      </c>
      <c r="O146" s="64"/>
      <c r="P146" s="182">
        <f>O146*H146</f>
        <v>0</v>
      </c>
      <c r="Q146" s="182">
        <v>1E-3</v>
      </c>
      <c r="R146" s="182">
        <f>Q146*H146</f>
        <v>2.4000000000000001E-4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172</v>
      </c>
      <c r="AT146" s="184" t="s">
        <v>216</v>
      </c>
      <c r="AU146" s="184" t="s">
        <v>86</v>
      </c>
      <c r="AY146" s="17" t="s">
        <v>121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84</v>
      </c>
      <c r="BK146" s="185">
        <f>ROUND(I146*H146,2)</f>
        <v>0</v>
      </c>
      <c r="BL146" s="17" t="s">
        <v>128</v>
      </c>
      <c r="BM146" s="184" t="s">
        <v>220</v>
      </c>
    </row>
    <row r="147" spans="1:65" s="14" customFormat="1" ht="11.25">
      <c r="B147" s="202"/>
      <c r="C147" s="203"/>
      <c r="D147" s="193" t="s">
        <v>132</v>
      </c>
      <c r="E147" s="203"/>
      <c r="F147" s="205" t="s">
        <v>221</v>
      </c>
      <c r="G147" s="203"/>
      <c r="H147" s="206">
        <v>0.24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132</v>
      </c>
      <c r="AU147" s="212" t="s">
        <v>86</v>
      </c>
      <c r="AV147" s="14" t="s">
        <v>86</v>
      </c>
      <c r="AW147" s="14" t="s">
        <v>4</v>
      </c>
      <c r="AX147" s="14" t="s">
        <v>84</v>
      </c>
      <c r="AY147" s="212" t="s">
        <v>121</v>
      </c>
    </row>
    <row r="148" spans="1:65" s="2" customFormat="1" ht="21.75" customHeight="1">
      <c r="A148" s="34"/>
      <c r="B148" s="35"/>
      <c r="C148" s="173" t="s">
        <v>222</v>
      </c>
      <c r="D148" s="173" t="s">
        <v>123</v>
      </c>
      <c r="E148" s="174" t="s">
        <v>223</v>
      </c>
      <c r="F148" s="175" t="s">
        <v>224</v>
      </c>
      <c r="G148" s="176" t="s">
        <v>126</v>
      </c>
      <c r="H148" s="177">
        <v>24</v>
      </c>
      <c r="I148" s="178"/>
      <c r="J148" s="179">
        <f>ROUND(I148*H148,2)</f>
        <v>0</v>
      </c>
      <c r="K148" s="175" t="s">
        <v>127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128</v>
      </c>
      <c r="AT148" s="184" t="s">
        <v>123</v>
      </c>
      <c r="AU148" s="184" t="s">
        <v>86</v>
      </c>
      <c r="AY148" s="17" t="s">
        <v>121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128</v>
      </c>
      <c r="BM148" s="184" t="s">
        <v>225</v>
      </c>
    </row>
    <row r="149" spans="1:65" s="2" customFormat="1" ht="11.25">
      <c r="A149" s="34"/>
      <c r="B149" s="35"/>
      <c r="C149" s="36"/>
      <c r="D149" s="186" t="s">
        <v>130</v>
      </c>
      <c r="E149" s="36"/>
      <c r="F149" s="187" t="s">
        <v>226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130</v>
      </c>
      <c r="AU149" s="17" t="s">
        <v>86</v>
      </c>
    </row>
    <row r="150" spans="1:65" s="12" customFormat="1" ht="22.9" customHeight="1">
      <c r="B150" s="157"/>
      <c r="C150" s="158"/>
      <c r="D150" s="159" t="s">
        <v>75</v>
      </c>
      <c r="E150" s="171" t="s">
        <v>153</v>
      </c>
      <c r="F150" s="171" t="s">
        <v>227</v>
      </c>
      <c r="G150" s="158"/>
      <c r="H150" s="158"/>
      <c r="I150" s="161"/>
      <c r="J150" s="172">
        <f>BK150</f>
        <v>0</v>
      </c>
      <c r="K150" s="158"/>
      <c r="L150" s="163"/>
      <c r="M150" s="164"/>
      <c r="N150" s="165"/>
      <c r="O150" s="165"/>
      <c r="P150" s="166">
        <f>SUM(P151:P202)</f>
        <v>0</v>
      </c>
      <c r="Q150" s="165"/>
      <c r="R150" s="166">
        <f>SUM(R151:R202)</f>
        <v>5.3971100000000005</v>
      </c>
      <c r="S150" s="165"/>
      <c r="T150" s="167">
        <f>SUM(T151:T202)</f>
        <v>0</v>
      </c>
      <c r="AR150" s="168" t="s">
        <v>84</v>
      </c>
      <c r="AT150" s="169" t="s">
        <v>75</v>
      </c>
      <c r="AU150" s="169" t="s">
        <v>84</v>
      </c>
      <c r="AY150" s="168" t="s">
        <v>121</v>
      </c>
      <c r="BK150" s="170">
        <f>SUM(BK151:BK202)</f>
        <v>0</v>
      </c>
    </row>
    <row r="151" spans="1:65" s="2" customFormat="1" ht="21.75" customHeight="1">
      <c r="A151" s="34"/>
      <c r="B151" s="35"/>
      <c r="C151" s="173" t="s">
        <v>228</v>
      </c>
      <c r="D151" s="173" t="s">
        <v>123</v>
      </c>
      <c r="E151" s="174" t="s">
        <v>229</v>
      </c>
      <c r="F151" s="175" t="s">
        <v>230</v>
      </c>
      <c r="G151" s="176" t="s">
        <v>126</v>
      </c>
      <c r="H151" s="177">
        <v>24</v>
      </c>
      <c r="I151" s="178"/>
      <c r="J151" s="179">
        <f>ROUND(I151*H151,2)</f>
        <v>0</v>
      </c>
      <c r="K151" s="175" t="s">
        <v>127</v>
      </c>
      <c r="L151" s="39"/>
      <c r="M151" s="180" t="s">
        <v>19</v>
      </c>
      <c r="N151" s="181" t="s">
        <v>47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128</v>
      </c>
      <c r="AT151" s="184" t="s">
        <v>123</v>
      </c>
      <c r="AU151" s="184" t="s">
        <v>86</v>
      </c>
      <c r="AY151" s="17" t="s">
        <v>121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128</v>
      </c>
      <c r="BM151" s="184" t="s">
        <v>231</v>
      </c>
    </row>
    <row r="152" spans="1:65" s="2" customFormat="1" ht="11.25">
      <c r="A152" s="34"/>
      <c r="B152" s="35"/>
      <c r="C152" s="36"/>
      <c r="D152" s="186" t="s">
        <v>130</v>
      </c>
      <c r="E152" s="36"/>
      <c r="F152" s="187" t="s">
        <v>232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130</v>
      </c>
      <c r="AU152" s="17" t="s">
        <v>86</v>
      </c>
    </row>
    <row r="153" spans="1:65" s="13" customFormat="1" ht="11.25">
      <c r="B153" s="191"/>
      <c r="C153" s="192"/>
      <c r="D153" s="193" t="s">
        <v>132</v>
      </c>
      <c r="E153" s="194" t="s">
        <v>19</v>
      </c>
      <c r="F153" s="195" t="s">
        <v>233</v>
      </c>
      <c r="G153" s="192"/>
      <c r="H153" s="194" t="s">
        <v>19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132</v>
      </c>
      <c r="AU153" s="201" t="s">
        <v>86</v>
      </c>
      <c r="AV153" s="13" t="s">
        <v>84</v>
      </c>
      <c r="AW153" s="13" t="s">
        <v>37</v>
      </c>
      <c r="AX153" s="13" t="s">
        <v>76</v>
      </c>
      <c r="AY153" s="201" t="s">
        <v>121</v>
      </c>
    </row>
    <row r="154" spans="1:65" s="14" customFormat="1" ht="11.25">
      <c r="B154" s="202"/>
      <c r="C154" s="203"/>
      <c r="D154" s="193" t="s">
        <v>132</v>
      </c>
      <c r="E154" s="204" t="s">
        <v>19</v>
      </c>
      <c r="F154" s="205" t="s">
        <v>234</v>
      </c>
      <c r="G154" s="203"/>
      <c r="H154" s="206">
        <v>17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132</v>
      </c>
      <c r="AU154" s="212" t="s">
        <v>86</v>
      </c>
      <c r="AV154" s="14" t="s">
        <v>86</v>
      </c>
      <c r="AW154" s="14" t="s">
        <v>37</v>
      </c>
      <c r="AX154" s="14" t="s">
        <v>76</v>
      </c>
      <c r="AY154" s="212" t="s">
        <v>121</v>
      </c>
    </row>
    <row r="155" spans="1:65" s="13" customFormat="1" ht="11.25">
      <c r="B155" s="191"/>
      <c r="C155" s="192"/>
      <c r="D155" s="193" t="s">
        <v>132</v>
      </c>
      <c r="E155" s="194" t="s">
        <v>19</v>
      </c>
      <c r="F155" s="195" t="s">
        <v>235</v>
      </c>
      <c r="G155" s="192"/>
      <c r="H155" s="194" t="s">
        <v>19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132</v>
      </c>
      <c r="AU155" s="201" t="s">
        <v>86</v>
      </c>
      <c r="AV155" s="13" t="s">
        <v>84</v>
      </c>
      <c r="AW155" s="13" t="s">
        <v>37</v>
      </c>
      <c r="AX155" s="13" t="s">
        <v>76</v>
      </c>
      <c r="AY155" s="201" t="s">
        <v>121</v>
      </c>
    </row>
    <row r="156" spans="1:65" s="14" customFormat="1" ht="11.25">
      <c r="B156" s="202"/>
      <c r="C156" s="203"/>
      <c r="D156" s="193" t="s">
        <v>132</v>
      </c>
      <c r="E156" s="204" t="s">
        <v>19</v>
      </c>
      <c r="F156" s="205" t="s">
        <v>159</v>
      </c>
      <c r="G156" s="203"/>
      <c r="H156" s="206">
        <v>7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132</v>
      </c>
      <c r="AU156" s="212" t="s">
        <v>86</v>
      </c>
      <c r="AV156" s="14" t="s">
        <v>86</v>
      </c>
      <c r="AW156" s="14" t="s">
        <v>37</v>
      </c>
      <c r="AX156" s="14" t="s">
        <v>76</v>
      </c>
      <c r="AY156" s="212" t="s">
        <v>121</v>
      </c>
    </row>
    <row r="157" spans="1:65" s="15" customFormat="1" ht="11.25">
      <c r="B157" s="213"/>
      <c r="C157" s="214"/>
      <c r="D157" s="193" t="s">
        <v>132</v>
      </c>
      <c r="E157" s="215" t="s">
        <v>19</v>
      </c>
      <c r="F157" s="216" t="s">
        <v>148</v>
      </c>
      <c r="G157" s="214"/>
      <c r="H157" s="217">
        <v>24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132</v>
      </c>
      <c r="AU157" s="223" t="s">
        <v>86</v>
      </c>
      <c r="AV157" s="15" t="s">
        <v>128</v>
      </c>
      <c r="AW157" s="15" t="s">
        <v>37</v>
      </c>
      <c r="AX157" s="15" t="s">
        <v>84</v>
      </c>
      <c r="AY157" s="223" t="s">
        <v>121</v>
      </c>
    </row>
    <row r="158" spans="1:65" s="2" customFormat="1" ht="21.75" customHeight="1">
      <c r="A158" s="34"/>
      <c r="B158" s="35"/>
      <c r="C158" s="173" t="s">
        <v>236</v>
      </c>
      <c r="D158" s="173" t="s">
        <v>123</v>
      </c>
      <c r="E158" s="174" t="s">
        <v>237</v>
      </c>
      <c r="F158" s="175" t="s">
        <v>238</v>
      </c>
      <c r="G158" s="176" t="s">
        <v>126</v>
      </c>
      <c r="H158" s="177">
        <v>24</v>
      </c>
      <c r="I158" s="178"/>
      <c r="J158" s="179">
        <f>ROUND(I158*H158,2)</f>
        <v>0</v>
      </c>
      <c r="K158" s="175" t="s">
        <v>127</v>
      </c>
      <c r="L158" s="39"/>
      <c r="M158" s="180" t="s">
        <v>19</v>
      </c>
      <c r="N158" s="181" t="s">
        <v>47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128</v>
      </c>
      <c r="AT158" s="184" t="s">
        <v>123</v>
      </c>
      <c r="AU158" s="184" t="s">
        <v>86</v>
      </c>
      <c r="AY158" s="17" t="s">
        <v>121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84</v>
      </c>
      <c r="BK158" s="185">
        <f>ROUND(I158*H158,2)</f>
        <v>0</v>
      </c>
      <c r="BL158" s="17" t="s">
        <v>128</v>
      </c>
      <c r="BM158" s="184" t="s">
        <v>239</v>
      </c>
    </row>
    <row r="159" spans="1:65" s="2" customFormat="1" ht="11.25">
      <c r="A159" s="34"/>
      <c r="B159" s="35"/>
      <c r="C159" s="36"/>
      <c r="D159" s="186" t="s">
        <v>130</v>
      </c>
      <c r="E159" s="36"/>
      <c r="F159" s="187" t="s">
        <v>240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130</v>
      </c>
      <c r="AU159" s="17" t="s">
        <v>86</v>
      </c>
    </row>
    <row r="160" spans="1:65" s="13" customFormat="1" ht="11.25">
      <c r="B160" s="191"/>
      <c r="C160" s="192"/>
      <c r="D160" s="193" t="s">
        <v>132</v>
      </c>
      <c r="E160" s="194" t="s">
        <v>19</v>
      </c>
      <c r="F160" s="195" t="s">
        <v>241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132</v>
      </c>
      <c r="AU160" s="201" t="s">
        <v>86</v>
      </c>
      <c r="AV160" s="13" t="s">
        <v>84</v>
      </c>
      <c r="AW160" s="13" t="s">
        <v>37</v>
      </c>
      <c r="AX160" s="13" t="s">
        <v>76</v>
      </c>
      <c r="AY160" s="201" t="s">
        <v>121</v>
      </c>
    </row>
    <row r="161" spans="1:65" s="14" customFormat="1" ht="11.25">
      <c r="B161" s="202"/>
      <c r="C161" s="203"/>
      <c r="D161" s="193" t="s">
        <v>132</v>
      </c>
      <c r="E161" s="204" t="s">
        <v>19</v>
      </c>
      <c r="F161" s="205" t="s">
        <v>242</v>
      </c>
      <c r="G161" s="203"/>
      <c r="H161" s="206">
        <v>24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132</v>
      </c>
      <c r="AU161" s="212" t="s">
        <v>86</v>
      </c>
      <c r="AV161" s="14" t="s">
        <v>86</v>
      </c>
      <c r="AW161" s="14" t="s">
        <v>37</v>
      </c>
      <c r="AX161" s="14" t="s">
        <v>84</v>
      </c>
      <c r="AY161" s="212" t="s">
        <v>121</v>
      </c>
    </row>
    <row r="162" spans="1:65" s="2" customFormat="1" ht="16.5" customHeight="1">
      <c r="A162" s="34"/>
      <c r="B162" s="35"/>
      <c r="C162" s="173" t="s">
        <v>243</v>
      </c>
      <c r="D162" s="173" t="s">
        <v>123</v>
      </c>
      <c r="E162" s="174" t="s">
        <v>244</v>
      </c>
      <c r="F162" s="175" t="s">
        <v>245</v>
      </c>
      <c r="G162" s="176" t="s">
        <v>126</v>
      </c>
      <c r="H162" s="177">
        <v>16</v>
      </c>
      <c r="I162" s="178"/>
      <c r="J162" s="179">
        <f>ROUND(I162*H162,2)</f>
        <v>0</v>
      </c>
      <c r="K162" s="175" t="s">
        <v>127</v>
      </c>
      <c r="L162" s="39"/>
      <c r="M162" s="180" t="s">
        <v>19</v>
      </c>
      <c r="N162" s="181" t="s">
        <v>47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128</v>
      </c>
      <c r="AT162" s="184" t="s">
        <v>123</v>
      </c>
      <c r="AU162" s="184" t="s">
        <v>86</v>
      </c>
      <c r="AY162" s="17" t="s">
        <v>121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84</v>
      </c>
      <c r="BK162" s="185">
        <f>ROUND(I162*H162,2)</f>
        <v>0</v>
      </c>
      <c r="BL162" s="17" t="s">
        <v>128</v>
      </c>
      <c r="BM162" s="184" t="s">
        <v>246</v>
      </c>
    </row>
    <row r="163" spans="1:65" s="2" customFormat="1" ht="11.25">
      <c r="A163" s="34"/>
      <c r="B163" s="35"/>
      <c r="C163" s="36"/>
      <c r="D163" s="186" t="s">
        <v>130</v>
      </c>
      <c r="E163" s="36"/>
      <c r="F163" s="187" t="s">
        <v>247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86</v>
      </c>
    </row>
    <row r="164" spans="1:65" s="13" customFormat="1" ht="11.25">
      <c r="B164" s="191"/>
      <c r="C164" s="192"/>
      <c r="D164" s="193" t="s">
        <v>132</v>
      </c>
      <c r="E164" s="194" t="s">
        <v>19</v>
      </c>
      <c r="F164" s="195" t="s">
        <v>248</v>
      </c>
      <c r="G164" s="192"/>
      <c r="H164" s="194" t="s">
        <v>19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132</v>
      </c>
      <c r="AU164" s="201" t="s">
        <v>86</v>
      </c>
      <c r="AV164" s="13" t="s">
        <v>84</v>
      </c>
      <c r="AW164" s="13" t="s">
        <v>37</v>
      </c>
      <c r="AX164" s="13" t="s">
        <v>76</v>
      </c>
      <c r="AY164" s="201" t="s">
        <v>121</v>
      </c>
    </row>
    <row r="165" spans="1:65" s="14" customFormat="1" ht="11.25">
      <c r="B165" s="202"/>
      <c r="C165" s="203"/>
      <c r="D165" s="193" t="s">
        <v>132</v>
      </c>
      <c r="E165" s="204" t="s">
        <v>19</v>
      </c>
      <c r="F165" s="205" t="s">
        <v>159</v>
      </c>
      <c r="G165" s="203"/>
      <c r="H165" s="206">
        <v>7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132</v>
      </c>
      <c r="AU165" s="212" t="s">
        <v>86</v>
      </c>
      <c r="AV165" s="14" t="s">
        <v>86</v>
      </c>
      <c r="AW165" s="14" t="s">
        <v>37</v>
      </c>
      <c r="AX165" s="14" t="s">
        <v>76</v>
      </c>
      <c r="AY165" s="212" t="s">
        <v>121</v>
      </c>
    </row>
    <row r="166" spans="1:65" s="13" customFormat="1" ht="11.25">
      <c r="B166" s="191"/>
      <c r="C166" s="192"/>
      <c r="D166" s="193" t="s">
        <v>132</v>
      </c>
      <c r="E166" s="194" t="s">
        <v>19</v>
      </c>
      <c r="F166" s="195" t="s">
        <v>249</v>
      </c>
      <c r="G166" s="192"/>
      <c r="H166" s="194" t="s">
        <v>19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132</v>
      </c>
      <c r="AU166" s="201" t="s">
        <v>86</v>
      </c>
      <c r="AV166" s="13" t="s">
        <v>84</v>
      </c>
      <c r="AW166" s="13" t="s">
        <v>37</v>
      </c>
      <c r="AX166" s="13" t="s">
        <v>76</v>
      </c>
      <c r="AY166" s="201" t="s">
        <v>121</v>
      </c>
    </row>
    <row r="167" spans="1:65" s="14" customFormat="1" ht="11.25">
      <c r="B167" s="202"/>
      <c r="C167" s="203"/>
      <c r="D167" s="193" t="s">
        <v>132</v>
      </c>
      <c r="E167" s="204" t="s">
        <v>19</v>
      </c>
      <c r="F167" s="205" t="s">
        <v>147</v>
      </c>
      <c r="G167" s="203"/>
      <c r="H167" s="206">
        <v>9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132</v>
      </c>
      <c r="AU167" s="212" t="s">
        <v>86</v>
      </c>
      <c r="AV167" s="14" t="s">
        <v>86</v>
      </c>
      <c r="AW167" s="14" t="s">
        <v>37</v>
      </c>
      <c r="AX167" s="14" t="s">
        <v>76</v>
      </c>
      <c r="AY167" s="212" t="s">
        <v>121</v>
      </c>
    </row>
    <row r="168" spans="1:65" s="15" customFormat="1" ht="11.25">
      <c r="B168" s="213"/>
      <c r="C168" s="214"/>
      <c r="D168" s="193" t="s">
        <v>132</v>
      </c>
      <c r="E168" s="215" t="s">
        <v>19</v>
      </c>
      <c r="F168" s="216" t="s">
        <v>148</v>
      </c>
      <c r="G168" s="214"/>
      <c r="H168" s="217">
        <v>16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132</v>
      </c>
      <c r="AU168" s="223" t="s">
        <v>86</v>
      </c>
      <c r="AV168" s="15" t="s">
        <v>128</v>
      </c>
      <c r="AW168" s="15" t="s">
        <v>37</v>
      </c>
      <c r="AX168" s="15" t="s">
        <v>84</v>
      </c>
      <c r="AY168" s="223" t="s">
        <v>121</v>
      </c>
    </row>
    <row r="169" spans="1:65" s="2" customFormat="1" ht="16.5" customHeight="1">
      <c r="A169" s="34"/>
      <c r="B169" s="35"/>
      <c r="C169" s="173" t="s">
        <v>250</v>
      </c>
      <c r="D169" s="173" t="s">
        <v>123</v>
      </c>
      <c r="E169" s="174" t="s">
        <v>251</v>
      </c>
      <c r="F169" s="175" t="s">
        <v>252</v>
      </c>
      <c r="G169" s="176" t="s">
        <v>126</v>
      </c>
      <c r="H169" s="177">
        <v>16</v>
      </c>
      <c r="I169" s="178"/>
      <c r="J169" s="179">
        <f>ROUND(I169*H169,2)</f>
        <v>0</v>
      </c>
      <c r="K169" s="175" t="s">
        <v>127</v>
      </c>
      <c r="L169" s="39"/>
      <c r="M169" s="180" t="s">
        <v>19</v>
      </c>
      <c r="N169" s="181" t="s">
        <v>47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128</v>
      </c>
      <c r="AT169" s="184" t="s">
        <v>123</v>
      </c>
      <c r="AU169" s="184" t="s">
        <v>86</v>
      </c>
      <c r="AY169" s="17" t="s">
        <v>121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84</v>
      </c>
      <c r="BK169" s="185">
        <f>ROUND(I169*H169,2)</f>
        <v>0</v>
      </c>
      <c r="BL169" s="17" t="s">
        <v>128</v>
      </c>
      <c r="BM169" s="184" t="s">
        <v>253</v>
      </c>
    </row>
    <row r="170" spans="1:65" s="2" customFormat="1" ht="11.25">
      <c r="A170" s="34"/>
      <c r="B170" s="35"/>
      <c r="C170" s="36"/>
      <c r="D170" s="186" t="s">
        <v>130</v>
      </c>
      <c r="E170" s="36"/>
      <c r="F170" s="187" t="s">
        <v>254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130</v>
      </c>
      <c r="AU170" s="17" t="s">
        <v>86</v>
      </c>
    </row>
    <row r="171" spans="1:65" s="13" customFormat="1" ht="11.25">
      <c r="B171" s="191"/>
      <c r="C171" s="192"/>
      <c r="D171" s="193" t="s">
        <v>132</v>
      </c>
      <c r="E171" s="194" t="s">
        <v>19</v>
      </c>
      <c r="F171" s="195" t="s">
        <v>248</v>
      </c>
      <c r="G171" s="192"/>
      <c r="H171" s="194" t="s">
        <v>19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132</v>
      </c>
      <c r="AU171" s="201" t="s">
        <v>86</v>
      </c>
      <c r="AV171" s="13" t="s">
        <v>84</v>
      </c>
      <c r="AW171" s="13" t="s">
        <v>37</v>
      </c>
      <c r="AX171" s="13" t="s">
        <v>76</v>
      </c>
      <c r="AY171" s="201" t="s">
        <v>121</v>
      </c>
    </row>
    <row r="172" spans="1:65" s="14" customFormat="1" ht="11.25">
      <c r="B172" s="202"/>
      <c r="C172" s="203"/>
      <c r="D172" s="193" t="s">
        <v>132</v>
      </c>
      <c r="E172" s="204" t="s">
        <v>19</v>
      </c>
      <c r="F172" s="205" t="s">
        <v>159</v>
      </c>
      <c r="G172" s="203"/>
      <c r="H172" s="206">
        <v>7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132</v>
      </c>
      <c r="AU172" s="212" t="s">
        <v>86</v>
      </c>
      <c r="AV172" s="14" t="s">
        <v>86</v>
      </c>
      <c r="AW172" s="14" t="s">
        <v>37</v>
      </c>
      <c r="AX172" s="14" t="s">
        <v>76</v>
      </c>
      <c r="AY172" s="212" t="s">
        <v>121</v>
      </c>
    </row>
    <row r="173" spans="1:65" s="13" customFormat="1" ht="11.25">
      <c r="B173" s="191"/>
      <c r="C173" s="192"/>
      <c r="D173" s="193" t="s">
        <v>132</v>
      </c>
      <c r="E173" s="194" t="s">
        <v>19</v>
      </c>
      <c r="F173" s="195" t="s">
        <v>249</v>
      </c>
      <c r="G173" s="192"/>
      <c r="H173" s="194" t="s">
        <v>19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132</v>
      </c>
      <c r="AU173" s="201" t="s">
        <v>86</v>
      </c>
      <c r="AV173" s="13" t="s">
        <v>84</v>
      </c>
      <c r="AW173" s="13" t="s">
        <v>37</v>
      </c>
      <c r="AX173" s="13" t="s">
        <v>76</v>
      </c>
      <c r="AY173" s="201" t="s">
        <v>121</v>
      </c>
    </row>
    <row r="174" spans="1:65" s="14" customFormat="1" ht="11.25">
      <c r="B174" s="202"/>
      <c r="C174" s="203"/>
      <c r="D174" s="193" t="s">
        <v>132</v>
      </c>
      <c r="E174" s="204" t="s">
        <v>19</v>
      </c>
      <c r="F174" s="205" t="s">
        <v>147</v>
      </c>
      <c r="G174" s="203"/>
      <c r="H174" s="206">
        <v>9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132</v>
      </c>
      <c r="AU174" s="212" t="s">
        <v>86</v>
      </c>
      <c r="AV174" s="14" t="s">
        <v>86</v>
      </c>
      <c r="AW174" s="14" t="s">
        <v>37</v>
      </c>
      <c r="AX174" s="14" t="s">
        <v>76</v>
      </c>
      <c r="AY174" s="212" t="s">
        <v>121</v>
      </c>
    </row>
    <row r="175" spans="1:65" s="15" customFormat="1" ht="11.25">
      <c r="B175" s="213"/>
      <c r="C175" s="214"/>
      <c r="D175" s="193" t="s">
        <v>132</v>
      </c>
      <c r="E175" s="215" t="s">
        <v>19</v>
      </c>
      <c r="F175" s="216" t="s">
        <v>148</v>
      </c>
      <c r="G175" s="214"/>
      <c r="H175" s="217">
        <v>16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132</v>
      </c>
      <c r="AU175" s="223" t="s">
        <v>86</v>
      </c>
      <c r="AV175" s="15" t="s">
        <v>128</v>
      </c>
      <c r="AW175" s="15" t="s">
        <v>37</v>
      </c>
      <c r="AX175" s="15" t="s">
        <v>84</v>
      </c>
      <c r="AY175" s="223" t="s">
        <v>121</v>
      </c>
    </row>
    <row r="176" spans="1:65" s="2" customFormat="1" ht="24.2" customHeight="1">
      <c r="A176" s="34"/>
      <c r="B176" s="35"/>
      <c r="C176" s="173" t="s">
        <v>7</v>
      </c>
      <c r="D176" s="173" t="s">
        <v>123</v>
      </c>
      <c r="E176" s="174" t="s">
        <v>255</v>
      </c>
      <c r="F176" s="175" t="s">
        <v>256</v>
      </c>
      <c r="G176" s="176" t="s">
        <v>126</v>
      </c>
      <c r="H176" s="177">
        <v>9</v>
      </c>
      <c r="I176" s="178"/>
      <c r="J176" s="179">
        <f>ROUND(I176*H176,2)</f>
        <v>0</v>
      </c>
      <c r="K176" s="175" t="s">
        <v>127</v>
      </c>
      <c r="L176" s="39"/>
      <c r="M176" s="180" t="s">
        <v>19</v>
      </c>
      <c r="N176" s="181" t="s">
        <v>47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128</v>
      </c>
      <c r="AT176" s="184" t="s">
        <v>123</v>
      </c>
      <c r="AU176" s="184" t="s">
        <v>86</v>
      </c>
      <c r="AY176" s="17" t="s">
        <v>121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128</v>
      </c>
      <c r="BM176" s="184" t="s">
        <v>257</v>
      </c>
    </row>
    <row r="177" spans="1:65" s="2" customFormat="1" ht="11.25">
      <c r="A177" s="34"/>
      <c r="B177" s="35"/>
      <c r="C177" s="36"/>
      <c r="D177" s="186" t="s">
        <v>130</v>
      </c>
      <c r="E177" s="36"/>
      <c r="F177" s="187" t="s">
        <v>258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130</v>
      </c>
      <c r="AU177" s="17" t="s">
        <v>86</v>
      </c>
    </row>
    <row r="178" spans="1:65" s="13" customFormat="1" ht="11.25">
      <c r="B178" s="191"/>
      <c r="C178" s="192"/>
      <c r="D178" s="193" t="s">
        <v>132</v>
      </c>
      <c r="E178" s="194" t="s">
        <v>19</v>
      </c>
      <c r="F178" s="195" t="s">
        <v>249</v>
      </c>
      <c r="G178" s="192"/>
      <c r="H178" s="194" t="s">
        <v>19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132</v>
      </c>
      <c r="AU178" s="201" t="s">
        <v>86</v>
      </c>
      <c r="AV178" s="13" t="s">
        <v>84</v>
      </c>
      <c r="AW178" s="13" t="s">
        <v>37</v>
      </c>
      <c r="AX178" s="13" t="s">
        <v>76</v>
      </c>
      <c r="AY178" s="201" t="s">
        <v>121</v>
      </c>
    </row>
    <row r="179" spans="1:65" s="14" customFormat="1" ht="11.25">
      <c r="B179" s="202"/>
      <c r="C179" s="203"/>
      <c r="D179" s="193" t="s">
        <v>132</v>
      </c>
      <c r="E179" s="204" t="s">
        <v>19</v>
      </c>
      <c r="F179" s="205" t="s">
        <v>147</v>
      </c>
      <c r="G179" s="203"/>
      <c r="H179" s="206">
        <v>9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132</v>
      </c>
      <c r="AU179" s="212" t="s">
        <v>86</v>
      </c>
      <c r="AV179" s="14" t="s">
        <v>86</v>
      </c>
      <c r="AW179" s="14" t="s">
        <v>37</v>
      </c>
      <c r="AX179" s="14" t="s">
        <v>84</v>
      </c>
      <c r="AY179" s="212" t="s">
        <v>121</v>
      </c>
    </row>
    <row r="180" spans="1:65" s="2" customFormat="1" ht="24.2" customHeight="1">
      <c r="A180" s="34"/>
      <c r="B180" s="35"/>
      <c r="C180" s="173" t="s">
        <v>259</v>
      </c>
      <c r="D180" s="173" t="s">
        <v>123</v>
      </c>
      <c r="E180" s="174" t="s">
        <v>260</v>
      </c>
      <c r="F180" s="175" t="s">
        <v>261</v>
      </c>
      <c r="G180" s="176" t="s">
        <v>126</v>
      </c>
      <c r="H180" s="177">
        <v>7</v>
      </c>
      <c r="I180" s="178"/>
      <c r="J180" s="179">
        <f>ROUND(I180*H180,2)</f>
        <v>0</v>
      </c>
      <c r="K180" s="175" t="s">
        <v>127</v>
      </c>
      <c r="L180" s="39"/>
      <c r="M180" s="180" t="s">
        <v>19</v>
      </c>
      <c r="N180" s="181" t="s">
        <v>47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128</v>
      </c>
      <c r="AT180" s="184" t="s">
        <v>123</v>
      </c>
      <c r="AU180" s="184" t="s">
        <v>86</v>
      </c>
      <c r="AY180" s="17" t="s">
        <v>121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84</v>
      </c>
      <c r="BK180" s="185">
        <f>ROUND(I180*H180,2)</f>
        <v>0</v>
      </c>
      <c r="BL180" s="17" t="s">
        <v>128</v>
      </c>
      <c r="BM180" s="184" t="s">
        <v>262</v>
      </c>
    </row>
    <row r="181" spans="1:65" s="2" customFormat="1" ht="11.25">
      <c r="A181" s="34"/>
      <c r="B181" s="35"/>
      <c r="C181" s="36"/>
      <c r="D181" s="186" t="s">
        <v>130</v>
      </c>
      <c r="E181" s="36"/>
      <c r="F181" s="187" t="s">
        <v>263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130</v>
      </c>
      <c r="AU181" s="17" t="s">
        <v>86</v>
      </c>
    </row>
    <row r="182" spans="1:65" s="13" customFormat="1" ht="11.25">
      <c r="B182" s="191"/>
      <c r="C182" s="192"/>
      <c r="D182" s="193" t="s">
        <v>132</v>
      </c>
      <c r="E182" s="194" t="s">
        <v>19</v>
      </c>
      <c r="F182" s="195" t="s">
        <v>248</v>
      </c>
      <c r="G182" s="192"/>
      <c r="H182" s="194" t="s">
        <v>19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132</v>
      </c>
      <c r="AU182" s="201" t="s">
        <v>86</v>
      </c>
      <c r="AV182" s="13" t="s">
        <v>84</v>
      </c>
      <c r="AW182" s="13" t="s">
        <v>37</v>
      </c>
      <c r="AX182" s="13" t="s">
        <v>76</v>
      </c>
      <c r="AY182" s="201" t="s">
        <v>121</v>
      </c>
    </row>
    <row r="183" spans="1:65" s="14" customFormat="1" ht="11.25">
      <c r="B183" s="202"/>
      <c r="C183" s="203"/>
      <c r="D183" s="193" t="s">
        <v>132</v>
      </c>
      <c r="E183" s="204" t="s">
        <v>19</v>
      </c>
      <c r="F183" s="205" t="s">
        <v>159</v>
      </c>
      <c r="G183" s="203"/>
      <c r="H183" s="206">
        <v>7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132</v>
      </c>
      <c r="AU183" s="212" t="s">
        <v>86</v>
      </c>
      <c r="AV183" s="14" t="s">
        <v>86</v>
      </c>
      <c r="AW183" s="14" t="s">
        <v>37</v>
      </c>
      <c r="AX183" s="14" t="s">
        <v>84</v>
      </c>
      <c r="AY183" s="212" t="s">
        <v>121</v>
      </c>
    </row>
    <row r="184" spans="1:65" s="2" customFormat="1" ht="24.2" customHeight="1">
      <c r="A184" s="34"/>
      <c r="B184" s="35"/>
      <c r="C184" s="173" t="s">
        <v>264</v>
      </c>
      <c r="D184" s="173" t="s">
        <v>123</v>
      </c>
      <c r="E184" s="174" t="s">
        <v>265</v>
      </c>
      <c r="F184" s="175" t="s">
        <v>266</v>
      </c>
      <c r="G184" s="176" t="s">
        <v>126</v>
      </c>
      <c r="H184" s="177">
        <v>16</v>
      </c>
      <c r="I184" s="178"/>
      <c r="J184" s="179">
        <f>ROUND(I184*H184,2)</f>
        <v>0</v>
      </c>
      <c r="K184" s="175" t="s">
        <v>127</v>
      </c>
      <c r="L184" s="39"/>
      <c r="M184" s="180" t="s">
        <v>19</v>
      </c>
      <c r="N184" s="181" t="s">
        <v>47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128</v>
      </c>
      <c r="AT184" s="184" t="s">
        <v>123</v>
      </c>
      <c r="AU184" s="184" t="s">
        <v>86</v>
      </c>
      <c r="AY184" s="17" t="s">
        <v>121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84</v>
      </c>
      <c r="BK184" s="185">
        <f>ROUND(I184*H184,2)</f>
        <v>0</v>
      </c>
      <c r="BL184" s="17" t="s">
        <v>128</v>
      </c>
      <c r="BM184" s="184" t="s">
        <v>267</v>
      </c>
    </row>
    <row r="185" spans="1:65" s="2" customFormat="1" ht="11.25">
      <c r="A185" s="34"/>
      <c r="B185" s="35"/>
      <c r="C185" s="36"/>
      <c r="D185" s="186" t="s">
        <v>130</v>
      </c>
      <c r="E185" s="36"/>
      <c r="F185" s="187" t="s">
        <v>268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130</v>
      </c>
      <c r="AU185" s="17" t="s">
        <v>86</v>
      </c>
    </row>
    <row r="186" spans="1:65" s="13" customFormat="1" ht="11.25">
      <c r="B186" s="191"/>
      <c r="C186" s="192"/>
      <c r="D186" s="193" t="s">
        <v>132</v>
      </c>
      <c r="E186" s="194" t="s">
        <v>19</v>
      </c>
      <c r="F186" s="195" t="s">
        <v>248</v>
      </c>
      <c r="G186" s="192"/>
      <c r="H186" s="194" t="s">
        <v>19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132</v>
      </c>
      <c r="AU186" s="201" t="s">
        <v>86</v>
      </c>
      <c r="AV186" s="13" t="s">
        <v>84</v>
      </c>
      <c r="AW186" s="13" t="s">
        <v>37</v>
      </c>
      <c r="AX186" s="13" t="s">
        <v>76</v>
      </c>
      <c r="AY186" s="201" t="s">
        <v>121</v>
      </c>
    </row>
    <row r="187" spans="1:65" s="14" customFormat="1" ht="11.25">
      <c r="B187" s="202"/>
      <c r="C187" s="203"/>
      <c r="D187" s="193" t="s">
        <v>132</v>
      </c>
      <c r="E187" s="204" t="s">
        <v>19</v>
      </c>
      <c r="F187" s="205" t="s">
        <v>159</v>
      </c>
      <c r="G187" s="203"/>
      <c r="H187" s="206">
        <v>7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132</v>
      </c>
      <c r="AU187" s="212" t="s">
        <v>86</v>
      </c>
      <c r="AV187" s="14" t="s">
        <v>86</v>
      </c>
      <c r="AW187" s="14" t="s">
        <v>37</v>
      </c>
      <c r="AX187" s="14" t="s">
        <v>76</v>
      </c>
      <c r="AY187" s="212" t="s">
        <v>121</v>
      </c>
    </row>
    <row r="188" spans="1:65" s="13" customFormat="1" ht="11.25">
      <c r="B188" s="191"/>
      <c r="C188" s="192"/>
      <c r="D188" s="193" t="s">
        <v>132</v>
      </c>
      <c r="E188" s="194" t="s">
        <v>19</v>
      </c>
      <c r="F188" s="195" t="s">
        <v>249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132</v>
      </c>
      <c r="AU188" s="201" t="s">
        <v>86</v>
      </c>
      <c r="AV188" s="13" t="s">
        <v>84</v>
      </c>
      <c r="AW188" s="13" t="s">
        <v>37</v>
      </c>
      <c r="AX188" s="13" t="s">
        <v>76</v>
      </c>
      <c r="AY188" s="201" t="s">
        <v>121</v>
      </c>
    </row>
    <row r="189" spans="1:65" s="14" customFormat="1" ht="11.25">
      <c r="B189" s="202"/>
      <c r="C189" s="203"/>
      <c r="D189" s="193" t="s">
        <v>132</v>
      </c>
      <c r="E189" s="204" t="s">
        <v>19</v>
      </c>
      <c r="F189" s="205" t="s">
        <v>147</v>
      </c>
      <c r="G189" s="203"/>
      <c r="H189" s="206">
        <v>9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132</v>
      </c>
      <c r="AU189" s="212" t="s">
        <v>86</v>
      </c>
      <c r="AV189" s="14" t="s">
        <v>86</v>
      </c>
      <c r="AW189" s="14" t="s">
        <v>37</v>
      </c>
      <c r="AX189" s="14" t="s">
        <v>76</v>
      </c>
      <c r="AY189" s="212" t="s">
        <v>121</v>
      </c>
    </row>
    <row r="190" spans="1:65" s="15" customFormat="1" ht="11.25">
      <c r="B190" s="213"/>
      <c r="C190" s="214"/>
      <c r="D190" s="193" t="s">
        <v>132</v>
      </c>
      <c r="E190" s="215" t="s">
        <v>19</v>
      </c>
      <c r="F190" s="216" t="s">
        <v>148</v>
      </c>
      <c r="G190" s="214"/>
      <c r="H190" s="217">
        <v>16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132</v>
      </c>
      <c r="AU190" s="223" t="s">
        <v>86</v>
      </c>
      <c r="AV190" s="15" t="s">
        <v>128</v>
      </c>
      <c r="AW190" s="15" t="s">
        <v>37</v>
      </c>
      <c r="AX190" s="15" t="s">
        <v>84</v>
      </c>
      <c r="AY190" s="223" t="s">
        <v>121</v>
      </c>
    </row>
    <row r="191" spans="1:65" s="2" customFormat="1" ht="37.9" customHeight="1">
      <c r="A191" s="34"/>
      <c r="B191" s="35"/>
      <c r="C191" s="173" t="s">
        <v>269</v>
      </c>
      <c r="D191" s="173" t="s">
        <v>123</v>
      </c>
      <c r="E191" s="174" t="s">
        <v>270</v>
      </c>
      <c r="F191" s="175" t="s">
        <v>271</v>
      </c>
      <c r="G191" s="176" t="s">
        <v>126</v>
      </c>
      <c r="H191" s="177">
        <v>24</v>
      </c>
      <c r="I191" s="178"/>
      <c r="J191" s="179">
        <f>ROUND(I191*H191,2)</f>
        <v>0</v>
      </c>
      <c r="K191" s="175" t="s">
        <v>127</v>
      </c>
      <c r="L191" s="39"/>
      <c r="M191" s="180" t="s">
        <v>19</v>
      </c>
      <c r="N191" s="181" t="s">
        <v>47</v>
      </c>
      <c r="O191" s="64"/>
      <c r="P191" s="182">
        <f>O191*H191</f>
        <v>0</v>
      </c>
      <c r="Q191" s="182">
        <v>8.9219999999999994E-2</v>
      </c>
      <c r="R191" s="182">
        <f>Q191*H191</f>
        <v>2.1412800000000001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128</v>
      </c>
      <c r="AT191" s="184" t="s">
        <v>123</v>
      </c>
      <c r="AU191" s="184" t="s">
        <v>86</v>
      </c>
      <c r="AY191" s="17" t="s">
        <v>121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128</v>
      </c>
      <c r="BM191" s="184" t="s">
        <v>272</v>
      </c>
    </row>
    <row r="192" spans="1:65" s="2" customFormat="1" ht="11.25">
      <c r="A192" s="34"/>
      <c r="B192" s="35"/>
      <c r="C192" s="36"/>
      <c r="D192" s="186" t="s">
        <v>130</v>
      </c>
      <c r="E192" s="36"/>
      <c r="F192" s="187" t="s">
        <v>273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130</v>
      </c>
      <c r="AU192" s="17" t="s">
        <v>86</v>
      </c>
    </row>
    <row r="193" spans="1:65" s="13" customFormat="1" ht="11.25">
      <c r="B193" s="191"/>
      <c r="C193" s="192"/>
      <c r="D193" s="193" t="s">
        <v>132</v>
      </c>
      <c r="E193" s="194" t="s">
        <v>19</v>
      </c>
      <c r="F193" s="195" t="s">
        <v>233</v>
      </c>
      <c r="G193" s="192"/>
      <c r="H193" s="194" t="s">
        <v>19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132</v>
      </c>
      <c r="AU193" s="201" t="s">
        <v>86</v>
      </c>
      <c r="AV193" s="13" t="s">
        <v>84</v>
      </c>
      <c r="AW193" s="13" t="s">
        <v>37</v>
      </c>
      <c r="AX193" s="13" t="s">
        <v>76</v>
      </c>
      <c r="AY193" s="201" t="s">
        <v>121</v>
      </c>
    </row>
    <row r="194" spans="1:65" s="14" customFormat="1" ht="11.25">
      <c r="B194" s="202"/>
      <c r="C194" s="203"/>
      <c r="D194" s="193" t="s">
        <v>132</v>
      </c>
      <c r="E194" s="204" t="s">
        <v>19</v>
      </c>
      <c r="F194" s="205" t="s">
        <v>234</v>
      </c>
      <c r="G194" s="203"/>
      <c r="H194" s="206">
        <v>17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132</v>
      </c>
      <c r="AU194" s="212" t="s">
        <v>86</v>
      </c>
      <c r="AV194" s="14" t="s">
        <v>86</v>
      </c>
      <c r="AW194" s="14" t="s">
        <v>37</v>
      </c>
      <c r="AX194" s="14" t="s">
        <v>76</v>
      </c>
      <c r="AY194" s="212" t="s">
        <v>121</v>
      </c>
    </row>
    <row r="195" spans="1:65" s="13" customFormat="1" ht="11.25">
      <c r="B195" s="191"/>
      <c r="C195" s="192"/>
      <c r="D195" s="193" t="s">
        <v>132</v>
      </c>
      <c r="E195" s="194" t="s">
        <v>19</v>
      </c>
      <c r="F195" s="195" t="s">
        <v>235</v>
      </c>
      <c r="G195" s="192"/>
      <c r="H195" s="194" t="s">
        <v>19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132</v>
      </c>
      <c r="AU195" s="201" t="s">
        <v>86</v>
      </c>
      <c r="AV195" s="13" t="s">
        <v>84</v>
      </c>
      <c r="AW195" s="13" t="s">
        <v>37</v>
      </c>
      <c r="AX195" s="13" t="s">
        <v>76</v>
      </c>
      <c r="AY195" s="201" t="s">
        <v>121</v>
      </c>
    </row>
    <row r="196" spans="1:65" s="14" customFormat="1" ht="11.25">
      <c r="B196" s="202"/>
      <c r="C196" s="203"/>
      <c r="D196" s="193" t="s">
        <v>132</v>
      </c>
      <c r="E196" s="204" t="s">
        <v>19</v>
      </c>
      <c r="F196" s="205" t="s">
        <v>159</v>
      </c>
      <c r="G196" s="203"/>
      <c r="H196" s="206">
        <v>7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132</v>
      </c>
      <c r="AU196" s="212" t="s">
        <v>86</v>
      </c>
      <c r="AV196" s="14" t="s">
        <v>86</v>
      </c>
      <c r="AW196" s="14" t="s">
        <v>37</v>
      </c>
      <c r="AX196" s="14" t="s">
        <v>76</v>
      </c>
      <c r="AY196" s="212" t="s">
        <v>121</v>
      </c>
    </row>
    <row r="197" spans="1:65" s="15" customFormat="1" ht="11.25">
      <c r="B197" s="213"/>
      <c r="C197" s="214"/>
      <c r="D197" s="193" t="s">
        <v>132</v>
      </c>
      <c r="E197" s="215" t="s">
        <v>19</v>
      </c>
      <c r="F197" s="216" t="s">
        <v>148</v>
      </c>
      <c r="G197" s="214"/>
      <c r="H197" s="217">
        <v>24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132</v>
      </c>
      <c r="AU197" s="223" t="s">
        <v>86</v>
      </c>
      <c r="AV197" s="15" t="s">
        <v>128</v>
      </c>
      <c r="AW197" s="15" t="s">
        <v>37</v>
      </c>
      <c r="AX197" s="15" t="s">
        <v>84</v>
      </c>
      <c r="AY197" s="223" t="s">
        <v>121</v>
      </c>
    </row>
    <row r="198" spans="1:65" s="2" customFormat="1" ht="16.5" customHeight="1">
      <c r="A198" s="34"/>
      <c r="B198" s="35"/>
      <c r="C198" s="224" t="s">
        <v>274</v>
      </c>
      <c r="D198" s="224" t="s">
        <v>216</v>
      </c>
      <c r="E198" s="225" t="s">
        <v>275</v>
      </c>
      <c r="F198" s="226" t="s">
        <v>276</v>
      </c>
      <c r="G198" s="227" t="s">
        <v>126</v>
      </c>
      <c r="H198" s="228">
        <v>17.510000000000002</v>
      </c>
      <c r="I198" s="229"/>
      <c r="J198" s="230">
        <f>ROUND(I198*H198,2)</f>
        <v>0</v>
      </c>
      <c r="K198" s="226" t="s">
        <v>127</v>
      </c>
      <c r="L198" s="231"/>
      <c r="M198" s="232" t="s">
        <v>19</v>
      </c>
      <c r="N198" s="233" t="s">
        <v>47</v>
      </c>
      <c r="O198" s="64"/>
      <c r="P198" s="182">
        <f>O198*H198</f>
        <v>0</v>
      </c>
      <c r="Q198" s="182">
        <v>0.13200000000000001</v>
      </c>
      <c r="R198" s="182">
        <f>Q198*H198</f>
        <v>2.3113200000000003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172</v>
      </c>
      <c r="AT198" s="184" t="s">
        <v>216</v>
      </c>
      <c r="AU198" s="184" t="s">
        <v>86</v>
      </c>
      <c r="AY198" s="17" t="s">
        <v>121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128</v>
      </c>
      <c r="BM198" s="184" t="s">
        <v>277</v>
      </c>
    </row>
    <row r="199" spans="1:65" s="14" customFormat="1" ht="11.25">
      <c r="B199" s="202"/>
      <c r="C199" s="203"/>
      <c r="D199" s="193" t="s">
        <v>132</v>
      </c>
      <c r="E199" s="203"/>
      <c r="F199" s="205" t="s">
        <v>278</v>
      </c>
      <c r="G199" s="203"/>
      <c r="H199" s="206">
        <v>17.510000000000002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132</v>
      </c>
      <c r="AU199" s="212" t="s">
        <v>86</v>
      </c>
      <c r="AV199" s="14" t="s">
        <v>86</v>
      </c>
      <c r="AW199" s="14" t="s">
        <v>4</v>
      </c>
      <c r="AX199" s="14" t="s">
        <v>84</v>
      </c>
      <c r="AY199" s="212" t="s">
        <v>121</v>
      </c>
    </row>
    <row r="200" spans="1:65" s="2" customFormat="1" ht="16.5" customHeight="1">
      <c r="A200" s="34"/>
      <c r="B200" s="35"/>
      <c r="C200" s="224" t="s">
        <v>279</v>
      </c>
      <c r="D200" s="224" t="s">
        <v>216</v>
      </c>
      <c r="E200" s="225" t="s">
        <v>280</v>
      </c>
      <c r="F200" s="226" t="s">
        <v>281</v>
      </c>
      <c r="G200" s="227" t="s">
        <v>126</v>
      </c>
      <c r="H200" s="228">
        <v>7.21</v>
      </c>
      <c r="I200" s="229"/>
      <c r="J200" s="230">
        <f>ROUND(I200*H200,2)</f>
        <v>0</v>
      </c>
      <c r="K200" s="226" t="s">
        <v>127</v>
      </c>
      <c r="L200" s="231"/>
      <c r="M200" s="232" t="s">
        <v>19</v>
      </c>
      <c r="N200" s="233" t="s">
        <v>47</v>
      </c>
      <c r="O200" s="64"/>
      <c r="P200" s="182">
        <f>O200*H200</f>
        <v>0</v>
      </c>
      <c r="Q200" s="182">
        <v>0.13100000000000001</v>
      </c>
      <c r="R200" s="182">
        <f>Q200*H200</f>
        <v>0.94451000000000007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172</v>
      </c>
      <c r="AT200" s="184" t="s">
        <v>216</v>
      </c>
      <c r="AU200" s="184" t="s">
        <v>86</v>
      </c>
      <c r="AY200" s="17" t="s">
        <v>121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84</v>
      </c>
      <c r="BK200" s="185">
        <f>ROUND(I200*H200,2)</f>
        <v>0</v>
      </c>
      <c r="BL200" s="17" t="s">
        <v>128</v>
      </c>
      <c r="BM200" s="184" t="s">
        <v>282</v>
      </c>
    </row>
    <row r="201" spans="1:65" s="2" customFormat="1" ht="19.5">
      <c r="A201" s="34"/>
      <c r="B201" s="35"/>
      <c r="C201" s="36"/>
      <c r="D201" s="193" t="s">
        <v>283</v>
      </c>
      <c r="E201" s="36"/>
      <c r="F201" s="234" t="s">
        <v>284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283</v>
      </c>
      <c r="AU201" s="17" t="s">
        <v>86</v>
      </c>
    </row>
    <row r="202" spans="1:65" s="14" customFormat="1" ht="11.25">
      <c r="B202" s="202"/>
      <c r="C202" s="203"/>
      <c r="D202" s="193" t="s">
        <v>132</v>
      </c>
      <c r="E202" s="203"/>
      <c r="F202" s="205" t="s">
        <v>285</v>
      </c>
      <c r="G202" s="203"/>
      <c r="H202" s="206">
        <v>7.21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132</v>
      </c>
      <c r="AU202" s="212" t="s">
        <v>86</v>
      </c>
      <c r="AV202" s="14" t="s">
        <v>86</v>
      </c>
      <c r="AW202" s="14" t="s">
        <v>4</v>
      </c>
      <c r="AX202" s="14" t="s">
        <v>84</v>
      </c>
      <c r="AY202" s="212" t="s">
        <v>121</v>
      </c>
    </row>
    <row r="203" spans="1:65" s="12" customFormat="1" ht="22.9" customHeight="1">
      <c r="B203" s="157"/>
      <c r="C203" s="158"/>
      <c r="D203" s="159" t="s">
        <v>75</v>
      </c>
      <c r="E203" s="171" t="s">
        <v>177</v>
      </c>
      <c r="F203" s="171" t="s">
        <v>286</v>
      </c>
      <c r="G203" s="158"/>
      <c r="H203" s="158"/>
      <c r="I203" s="161"/>
      <c r="J203" s="172">
        <f>BK203</f>
        <v>0</v>
      </c>
      <c r="K203" s="158"/>
      <c r="L203" s="163"/>
      <c r="M203" s="164"/>
      <c r="N203" s="165"/>
      <c r="O203" s="165"/>
      <c r="P203" s="166">
        <f>SUM(P204:P247)</f>
        <v>0</v>
      </c>
      <c r="Q203" s="165"/>
      <c r="R203" s="166">
        <f>SUM(R204:R247)</f>
        <v>7.1647896000000006</v>
      </c>
      <c r="S203" s="165"/>
      <c r="T203" s="167">
        <f>SUM(T204:T247)</f>
        <v>0</v>
      </c>
      <c r="AR203" s="168" t="s">
        <v>84</v>
      </c>
      <c r="AT203" s="169" t="s">
        <v>75</v>
      </c>
      <c r="AU203" s="169" t="s">
        <v>84</v>
      </c>
      <c r="AY203" s="168" t="s">
        <v>121</v>
      </c>
      <c r="BK203" s="170">
        <f>SUM(BK204:BK247)</f>
        <v>0</v>
      </c>
    </row>
    <row r="204" spans="1:65" s="2" customFormat="1" ht="16.5" customHeight="1">
      <c r="A204" s="34"/>
      <c r="B204" s="35"/>
      <c r="C204" s="173" t="s">
        <v>287</v>
      </c>
      <c r="D204" s="173" t="s">
        <v>123</v>
      </c>
      <c r="E204" s="174" t="s">
        <v>288</v>
      </c>
      <c r="F204" s="175" t="s">
        <v>289</v>
      </c>
      <c r="G204" s="176" t="s">
        <v>290</v>
      </c>
      <c r="H204" s="177">
        <v>2</v>
      </c>
      <c r="I204" s="178"/>
      <c r="J204" s="179">
        <f>ROUND(I204*H204,2)</f>
        <v>0</v>
      </c>
      <c r="K204" s="175" t="s">
        <v>127</v>
      </c>
      <c r="L204" s="39"/>
      <c r="M204" s="180" t="s">
        <v>19</v>
      </c>
      <c r="N204" s="181" t="s">
        <v>47</v>
      </c>
      <c r="O204" s="64"/>
      <c r="P204" s="182">
        <f>O204*H204</f>
        <v>0</v>
      </c>
      <c r="Q204" s="182">
        <v>6.9999999999999999E-4</v>
      </c>
      <c r="R204" s="182">
        <f>Q204*H204</f>
        <v>1.4E-3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128</v>
      </c>
      <c r="AT204" s="184" t="s">
        <v>123</v>
      </c>
      <c r="AU204" s="184" t="s">
        <v>86</v>
      </c>
      <c r="AY204" s="17" t="s">
        <v>121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128</v>
      </c>
      <c r="BM204" s="184" t="s">
        <v>291</v>
      </c>
    </row>
    <row r="205" spans="1:65" s="2" customFormat="1" ht="11.25">
      <c r="A205" s="34"/>
      <c r="B205" s="35"/>
      <c r="C205" s="36"/>
      <c r="D205" s="186" t="s">
        <v>130</v>
      </c>
      <c r="E205" s="36"/>
      <c r="F205" s="187" t="s">
        <v>292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130</v>
      </c>
      <c r="AU205" s="17" t="s">
        <v>86</v>
      </c>
    </row>
    <row r="206" spans="1:65" s="14" customFormat="1" ht="11.25">
      <c r="B206" s="202"/>
      <c r="C206" s="203"/>
      <c r="D206" s="193" t="s">
        <v>132</v>
      </c>
      <c r="E206" s="204" t="s">
        <v>19</v>
      </c>
      <c r="F206" s="205" t="s">
        <v>293</v>
      </c>
      <c r="G206" s="203"/>
      <c r="H206" s="206">
        <v>2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132</v>
      </c>
      <c r="AU206" s="212" t="s">
        <v>86</v>
      </c>
      <c r="AV206" s="14" t="s">
        <v>86</v>
      </c>
      <c r="AW206" s="14" t="s">
        <v>37</v>
      </c>
      <c r="AX206" s="14" t="s">
        <v>84</v>
      </c>
      <c r="AY206" s="212" t="s">
        <v>121</v>
      </c>
    </row>
    <row r="207" spans="1:65" s="2" customFormat="1" ht="16.5" customHeight="1">
      <c r="A207" s="34"/>
      <c r="B207" s="35"/>
      <c r="C207" s="224" t="s">
        <v>294</v>
      </c>
      <c r="D207" s="224" t="s">
        <v>216</v>
      </c>
      <c r="E207" s="225" t="s">
        <v>295</v>
      </c>
      <c r="F207" s="226" t="s">
        <v>296</v>
      </c>
      <c r="G207" s="227" t="s">
        <v>290</v>
      </c>
      <c r="H207" s="228">
        <v>2</v>
      </c>
      <c r="I207" s="229"/>
      <c r="J207" s="230">
        <f>ROUND(I207*H207,2)</f>
        <v>0</v>
      </c>
      <c r="K207" s="226" t="s">
        <v>127</v>
      </c>
      <c r="L207" s="231"/>
      <c r="M207" s="232" t="s">
        <v>19</v>
      </c>
      <c r="N207" s="233" t="s">
        <v>47</v>
      </c>
      <c r="O207" s="64"/>
      <c r="P207" s="182">
        <f>O207*H207</f>
        <v>0</v>
      </c>
      <c r="Q207" s="182">
        <v>4.0000000000000001E-3</v>
      </c>
      <c r="R207" s="182">
        <f>Q207*H207</f>
        <v>8.0000000000000002E-3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172</v>
      </c>
      <c r="AT207" s="184" t="s">
        <v>216</v>
      </c>
      <c r="AU207" s="184" t="s">
        <v>86</v>
      </c>
      <c r="AY207" s="17" t="s">
        <v>121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84</v>
      </c>
      <c r="BK207" s="185">
        <f>ROUND(I207*H207,2)</f>
        <v>0</v>
      </c>
      <c r="BL207" s="17" t="s">
        <v>128</v>
      </c>
      <c r="BM207" s="184" t="s">
        <v>297</v>
      </c>
    </row>
    <row r="208" spans="1:65" s="13" customFormat="1" ht="11.25">
      <c r="B208" s="191"/>
      <c r="C208" s="192"/>
      <c r="D208" s="193" t="s">
        <v>132</v>
      </c>
      <c r="E208" s="194" t="s">
        <v>19</v>
      </c>
      <c r="F208" s="195" t="s">
        <v>298</v>
      </c>
      <c r="G208" s="192"/>
      <c r="H208" s="194" t="s">
        <v>19</v>
      </c>
      <c r="I208" s="196"/>
      <c r="J208" s="192"/>
      <c r="K208" s="192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132</v>
      </c>
      <c r="AU208" s="201" t="s">
        <v>86</v>
      </c>
      <c r="AV208" s="13" t="s">
        <v>84</v>
      </c>
      <c r="AW208" s="13" t="s">
        <v>37</v>
      </c>
      <c r="AX208" s="13" t="s">
        <v>76</v>
      </c>
      <c r="AY208" s="201" t="s">
        <v>121</v>
      </c>
    </row>
    <row r="209" spans="1:65" s="14" customFormat="1" ht="11.25">
      <c r="B209" s="202"/>
      <c r="C209" s="203"/>
      <c r="D209" s="193" t="s">
        <v>132</v>
      </c>
      <c r="E209" s="204" t="s">
        <v>19</v>
      </c>
      <c r="F209" s="205" t="s">
        <v>293</v>
      </c>
      <c r="G209" s="203"/>
      <c r="H209" s="206">
        <v>2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132</v>
      </c>
      <c r="AU209" s="212" t="s">
        <v>86</v>
      </c>
      <c r="AV209" s="14" t="s">
        <v>86</v>
      </c>
      <c r="AW209" s="14" t="s">
        <v>37</v>
      </c>
      <c r="AX209" s="14" t="s">
        <v>84</v>
      </c>
      <c r="AY209" s="212" t="s">
        <v>121</v>
      </c>
    </row>
    <row r="210" spans="1:65" s="2" customFormat="1" ht="16.5" customHeight="1">
      <c r="A210" s="34"/>
      <c r="B210" s="35"/>
      <c r="C210" s="173" t="s">
        <v>299</v>
      </c>
      <c r="D210" s="173" t="s">
        <v>123</v>
      </c>
      <c r="E210" s="174" t="s">
        <v>300</v>
      </c>
      <c r="F210" s="175" t="s">
        <v>301</v>
      </c>
      <c r="G210" s="176" t="s">
        <v>290</v>
      </c>
      <c r="H210" s="177">
        <v>1</v>
      </c>
      <c r="I210" s="178"/>
      <c r="J210" s="179">
        <f>ROUND(I210*H210,2)</f>
        <v>0</v>
      </c>
      <c r="K210" s="175" t="s">
        <v>127</v>
      </c>
      <c r="L210" s="39"/>
      <c r="M210" s="180" t="s">
        <v>19</v>
      </c>
      <c r="N210" s="181" t="s">
        <v>47</v>
      </c>
      <c r="O210" s="64"/>
      <c r="P210" s="182">
        <f>O210*H210</f>
        <v>0</v>
      </c>
      <c r="Q210" s="182">
        <v>0.10940999999999999</v>
      </c>
      <c r="R210" s="182">
        <f>Q210*H210</f>
        <v>0.10940999999999999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128</v>
      </c>
      <c r="AT210" s="184" t="s">
        <v>123</v>
      </c>
      <c r="AU210" s="184" t="s">
        <v>86</v>
      </c>
      <c r="AY210" s="17" t="s">
        <v>121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128</v>
      </c>
      <c r="BM210" s="184" t="s">
        <v>302</v>
      </c>
    </row>
    <row r="211" spans="1:65" s="2" customFormat="1" ht="11.25">
      <c r="A211" s="34"/>
      <c r="B211" s="35"/>
      <c r="C211" s="36"/>
      <c r="D211" s="186" t="s">
        <v>130</v>
      </c>
      <c r="E211" s="36"/>
      <c r="F211" s="187" t="s">
        <v>303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130</v>
      </c>
      <c r="AU211" s="17" t="s">
        <v>86</v>
      </c>
    </row>
    <row r="212" spans="1:65" s="2" customFormat="1" ht="16.5" customHeight="1">
      <c r="A212" s="34"/>
      <c r="B212" s="35"/>
      <c r="C212" s="224" t="s">
        <v>304</v>
      </c>
      <c r="D212" s="224" t="s">
        <v>216</v>
      </c>
      <c r="E212" s="225" t="s">
        <v>305</v>
      </c>
      <c r="F212" s="226" t="s">
        <v>306</v>
      </c>
      <c r="G212" s="227" t="s">
        <v>290</v>
      </c>
      <c r="H212" s="228">
        <v>1</v>
      </c>
      <c r="I212" s="229"/>
      <c r="J212" s="230">
        <f>ROUND(I212*H212,2)</f>
        <v>0</v>
      </c>
      <c r="K212" s="226" t="s">
        <v>127</v>
      </c>
      <c r="L212" s="231"/>
      <c r="M212" s="232" t="s">
        <v>19</v>
      </c>
      <c r="N212" s="233" t="s">
        <v>47</v>
      </c>
      <c r="O212" s="64"/>
      <c r="P212" s="182">
        <f>O212*H212</f>
        <v>0</v>
      </c>
      <c r="Q212" s="182">
        <v>2.5000000000000001E-3</v>
      </c>
      <c r="R212" s="182">
        <f>Q212*H212</f>
        <v>2.5000000000000001E-3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172</v>
      </c>
      <c r="AT212" s="184" t="s">
        <v>216</v>
      </c>
      <c r="AU212" s="184" t="s">
        <v>86</v>
      </c>
      <c r="AY212" s="17" t="s">
        <v>121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128</v>
      </c>
      <c r="BM212" s="184" t="s">
        <v>307</v>
      </c>
    </row>
    <row r="213" spans="1:65" s="2" customFormat="1" ht="21.75" customHeight="1">
      <c r="A213" s="34"/>
      <c r="B213" s="35"/>
      <c r="C213" s="173" t="s">
        <v>308</v>
      </c>
      <c r="D213" s="173" t="s">
        <v>123</v>
      </c>
      <c r="E213" s="174" t="s">
        <v>309</v>
      </c>
      <c r="F213" s="175" t="s">
        <v>310</v>
      </c>
      <c r="G213" s="176" t="s">
        <v>168</v>
      </c>
      <c r="H213" s="177">
        <v>4</v>
      </c>
      <c r="I213" s="178"/>
      <c r="J213" s="179">
        <f>ROUND(I213*H213,2)</f>
        <v>0</v>
      </c>
      <c r="K213" s="175" t="s">
        <v>127</v>
      </c>
      <c r="L213" s="39"/>
      <c r="M213" s="180" t="s">
        <v>19</v>
      </c>
      <c r="N213" s="181" t="s">
        <v>47</v>
      </c>
      <c r="O213" s="64"/>
      <c r="P213" s="182">
        <f>O213*H213</f>
        <v>0</v>
      </c>
      <c r="Q213" s="182">
        <v>6.4999999999999997E-4</v>
      </c>
      <c r="R213" s="182">
        <f>Q213*H213</f>
        <v>2.5999999999999999E-3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128</v>
      </c>
      <c r="AT213" s="184" t="s">
        <v>123</v>
      </c>
      <c r="AU213" s="184" t="s">
        <v>86</v>
      </c>
      <c r="AY213" s="17" t="s">
        <v>121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84</v>
      </c>
      <c r="BK213" s="185">
        <f>ROUND(I213*H213,2)</f>
        <v>0</v>
      </c>
      <c r="BL213" s="17" t="s">
        <v>128</v>
      </c>
      <c r="BM213" s="184" t="s">
        <v>311</v>
      </c>
    </row>
    <row r="214" spans="1:65" s="2" customFormat="1" ht="11.25">
      <c r="A214" s="34"/>
      <c r="B214" s="35"/>
      <c r="C214" s="36"/>
      <c r="D214" s="186" t="s">
        <v>130</v>
      </c>
      <c r="E214" s="36"/>
      <c r="F214" s="187" t="s">
        <v>312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130</v>
      </c>
      <c r="AU214" s="17" t="s">
        <v>86</v>
      </c>
    </row>
    <row r="215" spans="1:65" s="2" customFormat="1" ht="21.75" customHeight="1">
      <c r="A215" s="34"/>
      <c r="B215" s="35"/>
      <c r="C215" s="173" t="s">
        <v>313</v>
      </c>
      <c r="D215" s="173" t="s">
        <v>123</v>
      </c>
      <c r="E215" s="174" t="s">
        <v>314</v>
      </c>
      <c r="F215" s="175" t="s">
        <v>315</v>
      </c>
      <c r="G215" s="176" t="s">
        <v>126</v>
      </c>
      <c r="H215" s="177">
        <v>12</v>
      </c>
      <c r="I215" s="178"/>
      <c r="J215" s="179">
        <f>ROUND(I215*H215,2)</f>
        <v>0</v>
      </c>
      <c r="K215" s="175" t="s">
        <v>127</v>
      </c>
      <c r="L215" s="39"/>
      <c r="M215" s="180" t="s">
        <v>19</v>
      </c>
      <c r="N215" s="181" t="s">
        <v>47</v>
      </c>
      <c r="O215" s="64"/>
      <c r="P215" s="182">
        <f>O215*H215</f>
        <v>0</v>
      </c>
      <c r="Q215" s="182">
        <v>2.5999999999999999E-3</v>
      </c>
      <c r="R215" s="182">
        <f>Q215*H215</f>
        <v>3.1199999999999999E-2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128</v>
      </c>
      <c r="AT215" s="184" t="s">
        <v>123</v>
      </c>
      <c r="AU215" s="184" t="s">
        <v>86</v>
      </c>
      <c r="AY215" s="17" t="s">
        <v>121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84</v>
      </c>
      <c r="BK215" s="185">
        <f>ROUND(I215*H215,2)</f>
        <v>0</v>
      </c>
      <c r="BL215" s="17" t="s">
        <v>128</v>
      </c>
      <c r="BM215" s="184" t="s">
        <v>316</v>
      </c>
    </row>
    <row r="216" spans="1:65" s="2" customFormat="1" ht="11.25">
      <c r="A216" s="34"/>
      <c r="B216" s="35"/>
      <c r="C216" s="36"/>
      <c r="D216" s="186" t="s">
        <v>130</v>
      </c>
      <c r="E216" s="36"/>
      <c r="F216" s="187" t="s">
        <v>317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130</v>
      </c>
      <c r="AU216" s="17" t="s">
        <v>86</v>
      </c>
    </row>
    <row r="217" spans="1:65" s="13" customFormat="1" ht="11.25">
      <c r="B217" s="191"/>
      <c r="C217" s="192"/>
      <c r="D217" s="193" t="s">
        <v>132</v>
      </c>
      <c r="E217" s="194" t="s">
        <v>19</v>
      </c>
      <c r="F217" s="195" t="s">
        <v>318</v>
      </c>
      <c r="G217" s="192"/>
      <c r="H217" s="194" t="s">
        <v>19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132</v>
      </c>
      <c r="AU217" s="201" t="s">
        <v>86</v>
      </c>
      <c r="AV217" s="13" t="s">
        <v>84</v>
      </c>
      <c r="AW217" s="13" t="s">
        <v>37</v>
      </c>
      <c r="AX217" s="13" t="s">
        <v>76</v>
      </c>
      <c r="AY217" s="201" t="s">
        <v>121</v>
      </c>
    </row>
    <row r="218" spans="1:65" s="14" customFormat="1" ht="11.25">
      <c r="B218" s="202"/>
      <c r="C218" s="203"/>
      <c r="D218" s="193" t="s">
        <v>132</v>
      </c>
      <c r="E218" s="204" t="s">
        <v>19</v>
      </c>
      <c r="F218" s="205" t="s">
        <v>319</v>
      </c>
      <c r="G218" s="203"/>
      <c r="H218" s="206">
        <v>12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132</v>
      </c>
      <c r="AU218" s="212" t="s">
        <v>86</v>
      </c>
      <c r="AV218" s="14" t="s">
        <v>86</v>
      </c>
      <c r="AW218" s="14" t="s">
        <v>37</v>
      </c>
      <c r="AX218" s="14" t="s">
        <v>84</v>
      </c>
      <c r="AY218" s="212" t="s">
        <v>121</v>
      </c>
    </row>
    <row r="219" spans="1:65" s="2" customFormat="1" ht="16.5" customHeight="1">
      <c r="A219" s="34"/>
      <c r="B219" s="35"/>
      <c r="C219" s="173" t="s">
        <v>320</v>
      </c>
      <c r="D219" s="173" t="s">
        <v>123</v>
      </c>
      <c r="E219" s="174" t="s">
        <v>321</v>
      </c>
      <c r="F219" s="175" t="s">
        <v>322</v>
      </c>
      <c r="G219" s="176" t="s">
        <v>168</v>
      </c>
      <c r="H219" s="177">
        <v>7</v>
      </c>
      <c r="I219" s="178"/>
      <c r="J219" s="179">
        <f>ROUND(I219*H219,2)</f>
        <v>0</v>
      </c>
      <c r="K219" s="175" t="s">
        <v>127</v>
      </c>
      <c r="L219" s="39"/>
      <c r="M219" s="180" t="s">
        <v>19</v>
      </c>
      <c r="N219" s="181" t="s">
        <v>47</v>
      </c>
      <c r="O219" s="64"/>
      <c r="P219" s="182">
        <f>O219*H219</f>
        <v>0</v>
      </c>
      <c r="Q219" s="182">
        <v>1.3999999999999999E-4</v>
      </c>
      <c r="R219" s="182">
        <f>Q219*H219</f>
        <v>9.7999999999999997E-4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128</v>
      </c>
      <c r="AT219" s="184" t="s">
        <v>123</v>
      </c>
      <c r="AU219" s="184" t="s">
        <v>86</v>
      </c>
      <c r="AY219" s="17" t="s">
        <v>121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128</v>
      </c>
      <c r="BM219" s="184" t="s">
        <v>323</v>
      </c>
    </row>
    <row r="220" spans="1:65" s="2" customFormat="1" ht="11.25">
      <c r="A220" s="34"/>
      <c r="B220" s="35"/>
      <c r="C220" s="36"/>
      <c r="D220" s="186" t="s">
        <v>130</v>
      </c>
      <c r="E220" s="36"/>
      <c r="F220" s="187" t="s">
        <v>324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130</v>
      </c>
      <c r="AU220" s="17" t="s">
        <v>86</v>
      </c>
    </row>
    <row r="221" spans="1:65" s="2" customFormat="1" ht="24.2" customHeight="1">
      <c r="A221" s="34"/>
      <c r="B221" s="35"/>
      <c r="C221" s="173" t="s">
        <v>325</v>
      </c>
      <c r="D221" s="173" t="s">
        <v>123</v>
      </c>
      <c r="E221" s="174" t="s">
        <v>326</v>
      </c>
      <c r="F221" s="175" t="s">
        <v>327</v>
      </c>
      <c r="G221" s="176" t="s">
        <v>126</v>
      </c>
      <c r="H221" s="177">
        <v>12</v>
      </c>
      <c r="I221" s="178"/>
      <c r="J221" s="179">
        <f>ROUND(I221*H221,2)</f>
        <v>0</v>
      </c>
      <c r="K221" s="175" t="s">
        <v>127</v>
      </c>
      <c r="L221" s="39"/>
      <c r="M221" s="180" t="s">
        <v>19</v>
      </c>
      <c r="N221" s="181" t="s">
        <v>47</v>
      </c>
      <c r="O221" s="64"/>
      <c r="P221" s="182">
        <f>O221*H221</f>
        <v>0</v>
      </c>
      <c r="Q221" s="182">
        <v>1.0000000000000001E-5</v>
      </c>
      <c r="R221" s="182">
        <f>Q221*H221</f>
        <v>1.2000000000000002E-4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128</v>
      </c>
      <c r="AT221" s="184" t="s">
        <v>123</v>
      </c>
      <c r="AU221" s="184" t="s">
        <v>86</v>
      </c>
      <c r="AY221" s="17" t="s">
        <v>121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128</v>
      </c>
      <c r="BM221" s="184" t="s">
        <v>328</v>
      </c>
    </row>
    <row r="222" spans="1:65" s="2" customFormat="1" ht="11.25">
      <c r="A222" s="34"/>
      <c r="B222" s="35"/>
      <c r="C222" s="36"/>
      <c r="D222" s="186" t="s">
        <v>130</v>
      </c>
      <c r="E222" s="36"/>
      <c r="F222" s="187" t="s">
        <v>329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130</v>
      </c>
      <c r="AU222" s="17" t="s">
        <v>86</v>
      </c>
    </row>
    <row r="223" spans="1:65" s="2" customFormat="1" ht="24.2" customHeight="1">
      <c r="A223" s="34"/>
      <c r="B223" s="35"/>
      <c r="C223" s="173" t="s">
        <v>330</v>
      </c>
      <c r="D223" s="173" t="s">
        <v>123</v>
      </c>
      <c r="E223" s="174" t="s">
        <v>331</v>
      </c>
      <c r="F223" s="175" t="s">
        <v>332</v>
      </c>
      <c r="G223" s="176" t="s">
        <v>168</v>
      </c>
      <c r="H223" s="177">
        <v>14</v>
      </c>
      <c r="I223" s="178"/>
      <c r="J223" s="179">
        <f>ROUND(I223*H223,2)</f>
        <v>0</v>
      </c>
      <c r="K223" s="175" t="s">
        <v>127</v>
      </c>
      <c r="L223" s="39"/>
      <c r="M223" s="180" t="s">
        <v>19</v>
      </c>
      <c r="N223" s="181" t="s">
        <v>47</v>
      </c>
      <c r="O223" s="64"/>
      <c r="P223" s="182">
        <f>O223*H223</f>
        <v>0</v>
      </c>
      <c r="Q223" s="182">
        <v>0.16850000000000001</v>
      </c>
      <c r="R223" s="182">
        <f>Q223*H223</f>
        <v>2.359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128</v>
      </c>
      <c r="AT223" s="184" t="s">
        <v>123</v>
      </c>
      <c r="AU223" s="184" t="s">
        <v>86</v>
      </c>
      <c r="AY223" s="17" t="s">
        <v>121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128</v>
      </c>
      <c r="BM223" s="184" t="s">
        <v>333</v>
      </c>
    </row>
    <row r="224" spans="1:65" s="2" customFormat="1" ht="11.25">
      <c r="A224" s="34"/>
      <c r="B224" s="35"/>
      <c r="C224" s="36"/>
      <c r="D224" s="186" t="s">
        <v>130</v>
      </c>
      <c r="E224" s="36"/>
      <c r="F224" s="187" t="s">
        <v>334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130</v>
      </c>
      <c r="AU224" s="17" t="s">
        <v>86</v>
      </c>
    </row>
    <row r="225" spans="1:65" s="2" customFormat="1" ht="19.5">
      <c r="A225" s="34"/>
      <c r="B225" s="35"/>
      <c r="C225" s="36"/>
      <c r="D225" s="193" t="s">
        <v>283</v>
      </c>
      <c r="E225" s="36"/>
      <c r="F225" s="234" t="s">
        <v>335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283</v>
      </c>
      <c r="AU225" s="17" t="s">
        <v>86</v>
      </c>
    </row>
    <row r="226" spans="1:65" s="14" customFormat="1" ht="11.25">
      <c r="B226" s="202"/>
      <c r="C226" s="203"/>
      <c r="D226" s="193" t="s">
        <v>132</v>
      </c>
      <c r="E226" s="204" t="s">
        <v>19</v>
      </c>
      <c r="F226" s="205" t="s">
        <v>336</v>
      </c>
      <c r="G226" s="203"/>
      <c r="H226" s="206">
        <v>14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132</v>
      </c>
      <c r="AU226" s="212" t="s">
        <v>86</v>
      </c>
      <c r="AV226" s="14" t="s">
        <v>86</v>
      </c>
      <c r="AW226" s="14" t="s">
        <v>37</v>
      </c>
      <c r="AX226" s="14" t="s">
        <v>84</v>
      </c>
      <c r="AY226" s="212" t="s">
        <v>121</v>
      </c>
    </row>
    <row r="227" spans="1:65" s="2" customFormat="1" ht="16.5" customHeight="1">
      <c r="A227" s="34"/>
      <c r="B227" s="35"/>
      <c r="C227" s="224" t="s">
        <v>337</v>
      </c>
      <c r="D227" s="224" t="s">
        <v>216</v>
      </c>
      <c r="E227" s="225" t="s">
        <v>338</v>
      </c>
      <c r="F227" s="226" t="s">
        <v>339</v>
      </c>
      <c r="G227" s="227" t="s">
        <v>168</v>
      </c>
      <c r="H227" s="228">
        <v>4.08</v>
      </c>
      <c r="I227" s="229"/>
      <c r="J227" s="230">
        <f>ROUND(I227*H227,2)</f>
        <v>0</v>
      </c>
      <c r="K227" s="226" t="s">
        <v>127</v>
      </c>
      <c r="L227" s="231"/>
      <c r="M227" s="232" t="s">
        <v>19</v>
      </c>
      <c r="N227" s="233" t="s">
        <v>47</v>
      </c>
      <c r="O227" s="64"/>
      <c r="P227" s="182">
        <f>O227*H227</f>
        <v>0</v>
      </c>
      <c r="Q227" s="182">
        <v>0.08</v>
      </c>
      <c r="R227" s="182">
        <f>Q227*H227</f>
        <v>0.32640000000000002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172</v>
      </c>
      <c r="AT227" s="184" t="s">
        <v>216</v>
      </c>
      <c r="AU227" s="184" t="s">
        <v>86</v>
      </c>
      <c r="AY227" s="17" t="s">
        <v>121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128</v>
      </c>
      <c r="BM227" s="184" t="s">
        <v>340</v>
      </c>
    </row>
    <row r="228" spans="1:65" s="14" customFormat="1" ht="11.25">
      <c r="B228" s="202"/>
      <c r="C228" s="203"/>
      <c r="D228" s="193" t="s">
        <v>132</v>
      </c>
      <c r="E228" s="203"/>
      <c r="F228" s="205" t="s">
        <v>341</v>
      </c>
      <c r="G228" s="203"/>
      <c r="H228" s="206">
        <v>4.08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132</v>
      </c>
      <c r="AU228" s="212" t="s">
        <v>86</v>
      </c>
      <c r="AV228" s="14" t="s">
        <v>86</v>
      </c>
      <c r="AW228" s="14" t="s">
        <v>4</v>
      </c>
      <c r="AX228" s="14" t="s">
        <v>84</v>
      </c>
      <c r="AY228" s="212" t="s">
        <v>121</v>
      </c>
    </row>
    <row r="229" spans="1:65" s="2" customFormat="1" ht="16.5" customHeight="1">
      <c r="A229" s="34"/>
      <c r="B229" s="35"/>
      <c r="C229" s="224" t="s">
        <v>342</v>
      </c>
      <c r="D229" s="224" t="s">
        <v>216</v>
      </c>
      <c r="E229" s="225" t="s">
        <v>343</v>
      </c>
      <c r="F229" s="226" t="s">
        <v>344</v>
      </c>
      <c r="G229" s="227" t="s">
        <v>168</v>
      </c>
      <c r="H229" s="228">
        <v>6.12</v>
      </c>
      <c r="I229" s="229"/>
      <c r="J229" s="230">
        <f>ROUND(I229*H229,2)</f>
        <v>0</v>
      </c>
      <c r="K229" s="226" t="s">
        <v>127</v>
      </c>
      <c r="L229" s="231"/>
      <c r="M229" s="232" t="s">
        <v>19</v>
      </c>
      <c r="N229" s="233" t="s">
        <v>47</v>
      </c>
      <c r="O229" s="64"/>
      <c r="P229" s="182">
        <f>O229*H229</f>
        <v>0</v>
      </c>
      <c r="Q229" s="182">
        <v>4.8300000000000003E-2</v>
      </c>
      <c r="R229" s="182">
        <f>Q229*H229</f>
        <v>0.29559600000000003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172</v>
      </c>
      <c r="AT229" s="184" t="s">
        <v>216</v>
      </c>
      <c r="AU229" s="184" t="s">
        <v>86</v>
      </c>
      <c r="AY229" s="17" t="s">
        <v>121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128</v>
      </c>
      <c r="BM229" s="184" t="s">
        <v>345</v>
      </c>
    </row>
    <row r="230" spans="1:65" s="14" customFormat="1" ht="11.25">
      <c r="B230" s="202"/>
      <c r="C230" s="203"/>
      <c r="D230" s="193" t="s">
        <v>132</v>
      </c>
      <c r="E230" s="203"/>
      <c r="F230" s="205" t="s">
        <v>346</v>
      </c>
      <c r="G230" s="203"/>
      <c r="H230" s="206">
        <v>6.12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132</v>
      </c>
      <c r="AU230" s="212" t="s">
        <v>86</v>
      </c>
      <c r="AV230" s="14" t="s">
        <v>86</v>
      </c>
      <c r="AW230" s="14" t="s">
        <v>4</v>
      </c>
      <c r="AX230" s="14" t="s">
        <v>84</v>
      </c>
      <c r="AY230" s="212" t="s">
        <v>121</v>
      </c>
    </row>
    <row r="231" spans="1:65" s="2" customFormat="1" ht="16.5" customHeight="1">
      <c r="A231" s="34"/>
      <c r="B231" s="35"/>
      <c r="C231" s="224" t="s">
        <v>347</v>
      </c>
      <c r="D231" s="224" t="s">
        <v>216</v>
      </c>
      <c r="E231" s="225" t="s">
        <v>348</v>
      </c>
      <c r="F231" s="226" t="s">
        <v>349</v>
      </c>
      <c r="G231" s="227" t="s">
        <v>168</v>
      </c>
      <c r="H231" s="228">
        <v>4.08</v>
      </c>
      <c r="I231" s="229"/>
      <c r="J231" s="230">
        <f>ROUND(I231*H231,2)</f>
        <v>0</v>
      </c>
      <c r="K231" s="226" t="s">
        <v>127</v>
      </c>
      <c r="L231" s="231"/>
      <c r="M231" s="232" t="s">
        <v>19</v>
      </c>
      <c r="N231" s="233" t="s">
        <v>47</v>
      </c>
      <c r="O231" s="64"/>
      <c r="P231" s="182">
        <f>O231*H231</f>
        <v>0</v>
      </c>
      <c r="Q231" s="182">
        <v>6.5670000000000006E-2</v>
      </c>
      <c r="R231" s="182">
        <f>Q231*H231</f>
        <v>0.26793360000000005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172</v>
      </c>
      <c r="AT231" s="184" t="s">
        <v>216</v>
      </c>
      <c r="AU231" s="184" t="s">
        <v>86</v>
      </c>
      <c r="AY231" s="17" t="s">
        <v>121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84</v>
      </c>
      <c r="BK231" s="185">
        <f>ROUND(I231*H231,2)</f>
        <v>0</v>
      </c>
      <c r="BL231" s="17" t="s">
        <v>128</v>
      </c>
      <c r="BM231" s="184" t="s">
        <v>350</v>
      </c>
    </row>
    <row r="232" spans="1:65" s="14" customFormat="1" ht="11.25">
      <c r="B232" s="202"/>
      <c r="C232" s="203"/>
      <c r="D232" s="193" t="s">
        <v>132</v>
      </c>
      <c r="E232" s="204" t="s">
        <v>19</v>
      </c>
      <c r="F232" s="205" t="s">
        <v>351</v>
      </c>
      <c r="G232" s="203"/>
      <c r="H232" s="206">
        <v>4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132</v>
      </c>
      <c r="AU232" s="212" t="s">
        <v>86</v>
      </c>
      <c r="AV232" s="14" t="s">
        <v>86</v>
      </c>
      <c r="AW232" s="14" t="s">
        <v>37</v>
      </c>
      <c r="AX232" s="14" t="s">
        <v>84</v>
      </c>
      <c r="AY232" s="212" t="s">
        <v>121</v>
      </c>
    </row>
    <row r="233" spans="1:65" s="14" customFormat="1" ht="11.25">
      <c r="B233" s="202"/>
      <c r="C233" s="203"/>
      <c r="D233" s="193" t="s">
        <v>132</v>
      </c>
      <c r="E233" s="203"/>
      <c r="F233" s="205" t="s">
        <v>341</v>
      </c>
      <c r="G233" s="203"/>
      <c r="H233" s="206">
        <v>4.08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132</v>
      </c>
      <c r="AU233" s="212" t="s">
        <v>86</v>
      </c>
      <c r="AV233" s="14" t="s">
        <v>86</v>
      </c>
      <c r="AW233" s="14" t="s">
        <v>4</v>
      </c>
      <c r="AX233" s="14" t="s">
        <v>84</v>
      </c>
      <c r="AY233" s="212" t="s">
        <v>121</v>
      </c>
    </row>
    <row r="234" spans="1:65" s="2" customFormat="1" ht="24.2" customHeight="1">
      <c r="A234" s="34"/>
      <c r="B234" s="35"/>
      <c r="C234" s="173" t="s">
        <v>352</v>
      </c>
      <c r="D234" s="173" t="s">
        <v>123</v>
      </c>
      <c r="E234" s="174" t="s">
        <v>353</v>
      </c>
      <c r="F234" s="175" t="s">
        <v>354</v>
      </c>
      <c r="G234" s="176" t="s">
        <v>168</v>
      </c>
      <c r="H234" s="177">
        <v>20</v>
      </c>
      <c r="I234" s="178"/>
      <c r="J234" s="179">
        <f>ROUND(I234*H234,2)</f>
        <v>0</v>
      </c>
      <c r="K234" s="175" t="s">
        <v>127</v>
      </c>
      <c r="L234" s="39"/>
      <c r="M234" s="180" t="s">
        <v>19</v>
      </c>
      <c r="N234" s="181" t="s">
        <v>47</v>
      </c>
      <c r="O234" s="64"/>
      <c r="P234" s="182">
        <f>O234*H234</f>
        <v>0</v>
      </c>
      <c r="Q234" s="182">
        <v>0.14041999999999999</v>
      </c>
      <c r="R234" s="182">
        <f>Q234*H234</f>
        <v>2.8083999999999998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128</v>
      </c>
      <c r="AT234" s="184" t="s">
        <v>123</v>
      </c>
      <c r="AU234" s="184" t="s">
        <v>86</v>
      </c>
      <c r="AY234" s="17" t="s">
        <v>121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84</v>
      </c>
      <c r="BK234" s="185">
        <f>ROUND(I234*H234,2)</f>
        <v>0</v>
      </c>
      <c r="BL234" s="17" t="s">
        <v>128</v>
      </c>
      <c r="BM234" s="184" t="s">
        <v>355</v>
      </c>
    </row>
    <row r="235" spans="1:65" s="2" customFormat="1" ht="11.25">
      <c r="A235" s="34"/>
      <c r="B235" s="35"/>
      <c r="C235" s="36"/>
      <c r="D235" s="186" t="s">
        <v>130</v>
      </c>
      <c r="E235" s="36"/>
      <c r="F235" s="187" t="s">
        <v>356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130</v>
      </c>
      <c r="AU235" s="17" t="s">
        <v>86</v>
      </c>
    </row>
    <row r="236" spans="1:65" s="2" customFormat="1" ht="16.5" customHeight="1">
      <c r="A236" s="34"/>
      <c r="B236" s="35"/>
      <c r="C236" s="224" t="s">
        <v>357</v>
      </c>
      <c r="D236" s="224" t="s">
        <v>216</v>
      </c>
      <c r="E236" s="225" t="s">
        <v>358</v>
      </c>
      <c r="F236" s="226" t="s">
        <v>359</v>
      </c>
      <c r="G236" s="227" t="s">
        <v>168</v>
      </c>
      <c r="H236" s="228">
        <v>20.399999999999999</v>
      </c>
      <c r="I236" s="229"/>
      <c r="J236" s="230">
        <f>ROUND(I236*H236,2)</f>
        <v>0</v>
      </c>
      <c r="K236" s="226" t="s">
        <v>127</v>
      </c>
      <c r="L236" s="231"/>
      <c r="M236" s="232" t="s">
        <v>19</v>
      </c>
      <c r="N236" s="233" t="s">
        <v>47</v>
      </c>
      <c r="O236" s="64"/>
      <c r="P236" s="182">
        <f>O236*H236</f>
        <v>0</v>
      </c>
      <c r="Q236" s="182">
        <v>4.4999999999999998E-2</v>
      </c>
      <c r="R236" s="182">
        <f>Q236*H236</f>
        <v>0.91799999999999993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172</v>
      </c>
      <c r="AT236" s="184" t="s">
        <v>216</v>
      </c>
      <c r="AU236" s="184" t="s">
        <v>86</v>
      </c>
      <c r="AY236" s="17" t="s">
        <v>121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128</v>
      </c>
      <c r="BM236" s="184" t="s">
        <v>360</v>
      </c>
    </row>
    <row r="237" spans="1:65" s="14" customFormat="1" ht="11.25">
      <c r="B237" s="202"/>
      <c r="C237" s="203"/>
      <c r="D237" s="193" t="s">
        <v>132</v>
      </c>
      <c r="E237" s="203"/>
      <c r="F237" s="205" t="s">
        <v>361</v>
      </c>
      <c r="G237" s="203"/>
      <c r="H237" s="206">
        <v>20.399999999999999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132</v>
      </c>
      <c r="AU237" s="212" t="s">
        <v>86</v>
      </c>
      <c r="AV237" s="14" t="s">
        <v>86</v>
      </c>
      <c r="AW237" s="14" t="s">
        <v>4</v>
      </c>
      <c r="AX237" s="14" t="s">
        <v>84</v>
      </c>
      <c r="AY237" s="212" t="s">
        <v>121</v>
      </c>
    </row>
    <row r="238" spans="1:65" s="2" customFormat="1" ht="33" customHeight="1">
      <c r="A238" s="34"/>
      <c r="B238" s="35"/>
      <c r="C238" s="173" t="s">
        <v>362</v>
      </c>
      <c r="D238" s="173" t="s">
        <v>123</v>
      </c>
      <c r="E238" s="174" t="s">
        <v>363</v>
      </c>
      <c r="F238" s="175" t="s">
        <v>364</v>
      </c>
      <c r="G238" s="176" t="s">
        <v>168</v>
      </c>
      <c r="H238" s="177">
        <v>25</v>
      </c>
      <c r="I238" s="178"/>
      <c r="J238" s="179">
        <f>ROUND(I238*H238,2)</f>
        <v>0</v>
      </c>
      <c r="K238" s="175" t="s">
        <v>127</v>
      </c>
      <c r="L238" s="39"/>
      <c r="M238" s="180" t="s">
        <v>19</v>
      </c>
      <c r="N238" s="181" t="s">
        <v>47</v>
      </c>
      <c r="O238" s="64"/>
      <c r="P238" s="182">
        <f>O238*H238</f>
        <v>0</v>
      </c>
      <c r="Q238" s="182">
        <v>6.0999999999999997E-4</v>
      </c>
      <c r="R238" s="182">
        <f>Q238*H238</f>
        <v>1.525E-2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128</v>
      </c>
      <c r="AT238" s="184" t="s">
        <v>123</v>
      </c>
      <c r="AU238" s="184" t="s">
        <v>86</v>
      </c>
      <c r="AY238" s="17" t="s">
        <v>121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84</v>
      </c>
      <c r="BK238" s="185">
        <f>ROUND(I238*H238,2)</f>
        <v>0</v>
      </c>
      <c r="BL238" s="17" t="s">
        <v>128</v>
      </c>
      <c r="BM238" s="184" t="s">
        <v>365</v>
      </c>
    </row>
    <row r="239" spans="1:65" s="2" customFormat="1" ht="11.25">
      <c r="A239" s="34"/>
      <c r="B239" s="35"/>
      <c r="C239" s="36"/>
      <c r="D239" s="186" t="s">
        <v>130</v>
      </c>
      <c r="E239" s="36"/>
      <c r="F239" s="187" t="s">
        <v>366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130</v>
      </c>
      <c r="AU239" s="17" t="s">
        <v>86</v>
      </c>
    </row>
    <row r="240" spans="1:65" s="13" customFormat="1" ht="11.25">
      <c r="B240" s="191"/>
      <c r="C240" s="192"/>
      <c r="D240" s="193" t="s">
        <v>132</v>
      </c>
      <c r="E240" s="194" t="s">
        <v>19</v>
      </c>
      <c r="F240" s="195" t="s">
        <v>367</v>
      </c>
      <c r="G240" s="192"/>
      <c r="H240" s="194" t="s">
        <v>19</v>
      </c>
      <c r="I240" s="196"/>
      <c r="J240" s="192"/>
      <c r="K240" s="192"/>
      <c r="L240" s="197"/>
      <c r="M240" s="198"/>
      <c r="N240" s="199"/>
      <c r="O240" s="199"/>
      <c r="P240" s="199"/>
      <c r="Q240" s="199"/>
      <c r="R240" s="199"/>
      <c r="S240" s="199"/>
      <c r="T240" s="200"/>
      <c r="AT240" s="201" t="s">
        <v>132</v>
      </c>
      <c r="AU240" s="201" t="s">
        <v>86</v>
      </c>
      <c r="AV240" s="13" t="s">
        <v>84</v>
      </c>
      <c r="AW240" s="13" t="s">
        <v>37</v>
      </c>
      <c r="AX240" s="13" t="s">
        <v>76</v>
      </c>
      <c r="AY240" s="201" t="s">
        <v>121</v>
      </c>
    </row>
    <row r="241" spans="1:65" s="14" customFormat="1" ht="11.25">
      <c r="B241" s="202"/>
      <c r="C241" s="203"/>
      <c r="D241" s="193" t="s">
        <v>132</v>
      </c>
      <c r="E241" s="204" t="s">
        <v>19</v>
      </c>
      <c r="F241" s="205" t="s">
        <v>368</v>
      </c>
      <c r="G241" s="203"/>
      <c r="H241" s="206">
        <v>25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132</v>
      </c>
      <c r="AU241" s="212" t="s">
        <v>86</v>
      </c>
      <c r="AV241" s="14" t="s">
        <v>86</v>
      </c>
      <c r="AW241" s="14" t="s">
        <v>37</v>
      </c>
      <c r="AX241" s="14" t="s">
        <v>84</v>
      </c>
      <c r="AY241" s="212" t="s">
        <v>121</v>
      </c>
    </row>
    <row r="242" spans="1:65" s="2" customFormat="1" ht="33" customHeight="1">
      <c r="A242" s="34"/>
      <c r="B242" s="35"/>
      <c r="C242" s="173" t="s">
        <v>369</v>
      </c>
      <c r="D242" s="173" t="s">
        <v>123</v>
      </c>
      <c r="E242" s="174" t="s">
        <v>370</v>
      </c>
      <c r="F242" s="175" t="s">
        <v>371</v>
      </c>
      <c r="G242" s="176" t="s">
        <v>168</v>
      </c>
      <c r="H242" s="177">
        <v>30</v>
      </c>
      <c r="I242" s="178"/>
      <c r="J242" s="179">
        <f>ROUND(I242*H242,2)</f>
        <v>0</v>
      </c>
      <c r="K242" s="175" t="s">
        <v>127</v>
      </c>
      <c r="L242" s="39"/>
      <c r="M242" s="180" t="s">
        <v>19</v>
      </c>
      <c r="N242" s="181" t="s">
        <v>47</v>
      </c>
      <c r="O242" s="64"/>
      <c r="P242" s="182">
        <f>O242*H242</f>
        <v>0</v>
      </c>
      <c r="Q242" s="182">
        <v>5.9999999999999995E-4</v>
      </c>
      <c r="R242" s="182">
        <f>Q242*H242</f>
        <v>1.7999999999999999E-2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128</v>
      </c>
      <c r="AT242" s="184" t="s">
        <v>123</v>
      </c>
      <c r="AU242" s="184" t="s">
        <v>86</v>
      </c>
      <c r="AY242" s="17" t="s">
        <v>121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84</v>
      </c>
      <c r="BK242" s="185">
        <f>ROUND(I242*H242,2)</f>
        <v>0</v>
      </c>
      <c r="BL242" s="17" t="s">
        <v>128</v>
      </c>
      <c r="BM242" s="184" t="s">
        <v>372</v>
      </c>
    </row>
    <row r="243" spans="1:65" s="2" customFormat="1" ht="11.25">
      <c r="A243" s="34"/>
      <c r="B243" s="35"/>
      <c r="C243" s="36"/>
      <c r="D243" s="186" t="s">
        <v>130</v>
      </c>
      <c r="E243" s="36"/>
      <c r="F243" s="187" t="s">
        <v>373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130</v>
      </c>
      <c r="AU243" s="17" t="s">
        <v>86</v>
      </c>
    </row>
    <row r="244" spans="1:65" s="13" customFormat="1" ht="11.25">
      <c r="B244" s="191"/>
      <c r="C244" s="192"/>
      <c r="D244" s="193" t="s">
        <v>132</v>
      </c>
      <c r="E244" s="194" t="s">
        <v>19</v>
      </c>
      <c r="F244" s="195" t="s">
        <v>374</v>
      </c>
      <c r="G244" s="192"/>
      <c r="H244" s="194" t="s">
        <v>19</v>
      </c>
      <c r="I244" s="196"/>
      <c r="J244" s="192"/>
      <c r="K244" s="192"/>
      <c r="L244" s="197"/>
      <c r="M244" s="198"/>
      <c r="N244" s="199"/>
      <c r="O244" s="199"/>
      <c r="P244" s="199"/>
      <c r="Q244" s="199"/>
      <c r="R244" s="199"/>
      <c r="S244" s="199"/>
      <c r="T244" s="200"/>
      <c r="AT244" s="201" t="s">
        <v>132</v>
      </c>
      <c r="AU244" s="201" t="s">
        <v>86</v>
      </c>
      <c r="AV244" s="13" t="s">
        <v>84</v>
      </c>
      <c r="AW244" s="13" t="s">
        <v>37</v>
      </c>
      <c r="AX244" s="13" t="s">
        <v>76</v>
      </c>
      <c r="AY244" s="201" t="s">
        <v>121</v>
      </c>
    </row>
    <row r="245" spans="1:65" s="14" customFormat="1" ht="11.25">
      <c r="B245" s="202"/>
      <c r="C245" s="203"/>
      <c r="D245" s="193" t="s">
        <v>132</v>
      </c>
      <c r="E245" s="204" t="s">
        <v>19</v>
      </c>
      <c r="F245" s="205" t="s">
        <v>375</v>
      </c>
      <c r="G245" s="203"/>
      <c r="H245" s="206">
        <v>30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132</v>
      </c>
      <c r="AU245" s="212" t="s">
        <v>86</v>
      </c>
      <c r="AV245" s="14" t="s">
        <v>86</v>
      </c>
      <c r="AW245" s="14" t="s">
        <v>37</v>
      </c>
      <c r="AX245" s="14" t="s">
        <v>84</v>
      </c>
      <c r="AY245" s="212" t="s">
        <v>121</v>
      </c>
    </row>
    <row r="246" spans="1:65" s="2" customFormat="1" ht="24.2" customHeight="1">
      <c r="A246" s="34"/>
      <c r="B246" s="35"/>
      <c r="C246" s="173" t="s">
        <v>376</v>
      </c>
      <c r="D246" s="173" t="s">
        <v>123</v>
      </c>
      <c r="E246" s="174" t="s">
        <v>377</v>
      </c>
      <c r="F246" s="175" t="s">
        <v>378</v>
      </c>
      <c r="G246" s="176" t="s">
        <v>168</v>
      </c>
      <c r="H246" s="177">
        <v>3</v>
      </c>
      <c r="I246" s="178"/>
      <c r="J246" s="179">
        <f>ROUND(I246*H246,2)</f>
        <v>0</v>
      </c>
      <c r="K246" s="175" t="s">
        <v>127</v>
      </c>
      <c r="L246" s="39"/>
      <c r="M246" s="180" t="s">
        <v>19</v>
      </c>
      <c r="N246" s="181" t="s">
        <v>47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128</v>
      </c>
      <c r="AT246" s="184" t="s">
        <v>123</v>
      </c>
      <c r="AU246" s="184" t="s">
        <v>86</v>
      </c>
      <c r="AY246" s="17" t="s">
        <v>121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84</v>
      </c>
      <c r="BK246" s="185">
        <f>ROUND(I246*H246,2)</f>
        <v>0</v>
      </c>
      <c r="BL246" s="17" t="s">
        <v>128</v>
      </c>
      <c r="BM246" s="184" t="s">
        <v>379</v>
      </c>
    </row>
    <row r="247" spans="1:65" s="2" customFormat="1" ht="11.25">
      <c r="A247" s="34"/>
      <c r="B247" s="35"/>
      <c r="C247" s="36"/>
      <c r="D247" s="186" t="s">
        <v>130</v>
      </c>
      <c r="E247" s="36"/>
      <c r="F247" s="187" t="s">
        <v>380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130</v>
      </c>
      <c r="AU247" s="17" t="s">
        <v>86</v>
      </c>
    </row>
    <row r="248" spans="1:65" s="12" customFormat="1" ht="22.9" customHeight="1">
      <c r="B248" s="157"/>
      <c r="C248" s="158"/>
      <c r="D248" s="159" t="s">
        <v>75</v>
      </c>
      <c r="E248" s="171" t="s">
        <v>381</v>
      </c>
      <c r="F248" s="171" t="s">
        <v>382</v>
      </c>
      <c r="G248" s="158"/>
      <c r="H248" s="158"/>
      <c r="I248" s="161"/>
      <c r="J248" s="172">
        <f>BK248</f>
        <v>0</v>
      </c>
      <c r="K248" s="158"/>
      <c r="L248" s="163"/>
      <c r="M248" s="164"/>
      <c r="N248" s="165"/>
      <c r="O248" s="165"/>
      <c r="P248" s="166">
        <f>SUM(P249:P259)</f>
        <v>0</v>
      </c>
      <c r="Q248" s="165"/>
      <c r="R248" s="166">
        <f>SUM(R249:R259)</f>
        <v>0</v>
      </c>
      <c r="S248" s="165"/>
      <c r="T248" s="167">
        <f>SUM(T249:T259)</f>
        <v>0</v>
      </c>
      <c r="AR248" s="168" t="s">
        <v>84</v>
      </c>
      <c r="AT248" s="169" t="s">
        <v>75</v>
      </c>
      <c r="AU248" s="169" t="s">
        <v>84</v>
      </c>
      <c r="AY248" s="168" t="s">
        <v>121</v>
      </c>
      <c r="BK248" s="170">
        <f>SUM(BK249:BK259)</f>
        <v>0</v>
      </c>
    </row>
    <row r="249" spans="1:65" s="2" customFormat="1" ht="24.2" customHeight="1">
      <c r="A249" s="34"/>
      <c r="B249" s="35"/>
      <c r="C249" s="173" t="s">
        <v>383</v>
      </c>
      <c r="D249" s="173" t="s">
        <v>123</v>
      </c>
      <c r="E249" s="174" t="s">
        <v>384</v>
      </c>
      <c r="F249" s="175" t="s">
        <v>385</v>
      </c>
      <c r="G249" s="176" t="s">
        <v>201</v>
      </c>
      <c r="H249" s="177">
        <v>25.489000000000001</v>
      </c>
      <c r="I249" s="178"/>
      <c r="J249" s="179">
        <f>ROUND(I249*H249,2)</f>
        <v>0</v>
      </c>
      <c r="K249" s="175" t="s">
        <v>127</v>
      </c>
      <c r="L249" s="39"/>
      <c r="M249" s="180" t="s">
        <v>19</v>
      </c>
      <c r="N249" s="181" t="s">
        <v>47</v>
      </c>
      <c r="O249" s="64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128</v>
      </c>
      <c r="AT249" s="184" t="s">
        <v>123</v>
      </c>
      <c r="AU249" s="184" t="s">
        <v>86</v>
      </c>
      <c r="AY249" s="17" t="s">
        <v>121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7" t="s">
        <v>84</v>
      </c>
      <c r="BK249" s="185">
        <f>ROUND(I249*H249,2)</f>
        <v>0</v>
      </c>
      <c r="BL249" s="17" t="s">
        <v>128</v>
      </c>
      <c r="BM249" s="184" t="s">
        <v>386</v>
      </c>
    </row>
    <row r="250" spans="1:65" s="2" customFormat="1" ht="11.25">
      <c r="A250" s="34"/>
      <c r="B250" s="35"/>
      <c r="C250" s="36"/>
      <c r="D250" s="186" t="s">
        <v>130</v>
      </c>
      <c r="E250" s="36"/>
      <c r="F250" s="187" t="s">
        <v>387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130</v>
      </c>
      <c r="AU250" s="17" t="s">
        <v>86</v>
      </c>
    </row>
    <row r="251" spans="1:65" s="2" customFormat="1" ht="24.2" customHeight="1">
      <c r="A251" s="34"/>
      <c r="B251" s="35"/>
      <c r="C251" s="173" t="s">
        <v>388</v>
      </c>
      <c r="D251" s="173" t="s">
        <v>123</v>
      </c>
      <c r="E251" s="174" t="s">
        <v>389</v>
      </c>
      <c r="F251" s="175" t="s">
        <v>390</v>
      </c>
      <c r="G251" s="176" t="s">
        <v>201</v>
      </c>
      <c r="H251" s="177">
        <v>76.466999999999999</v>
      </c>
      <c r="I251" s="178"/>
      <c r="J251" s="179">
        <f>ROUND(I251*H251,2)</f>
        <v>0</v>
      </c>
      <c r="K251" s="175" t="s">
        <v>127</v>
      </c>
      <c r="L251" s="39"/>
      <c r="M251" s="180" t="s">
        <v>19</v>
      </c>
      <c r="N251" s="181" t="s">
        <v>47</v>
      </c>
      <c r="O251" s="64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128</v>
      </c>
      <c r="AT251" s="184" t="s">
        <v>123</v>
      </c>
      <c r="AU251" s="184" t="s">
        <v>86</v>
      </c>
      <c r="AY251" s="17" t="s">
        <v>121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84</v>
      </c>
      <c r="BK251" s="185">
        <f>ROUND(I251*H251,2)</f>
        <v>0</v>
      </c>
      <c r="BL251" s="17" t="s">
        <v>128</v>
      </c>
      <c r="BM251" s="184" t="s">
        <v>391</v>
      </c>
    </row>
    <row r="252" spans="1:65" s="2" customFormat="1" ht="11.25">
      <c r="A252" s="34"/>
      <c r="B252" s="35"/>
      <c r="C252" s="36"/>
      <c r="D252" s="186" t="s">
        <v>130</v>
      </c>
      <c r="E252" s="36"/>
      <c r="F252" s="187" t="s">
        <v>392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130</v>
      </c>
      <c r="AU252" s="17" t="s">
        <v>86</v>
      </c>
    </row>
    <row r="253" spans="1:65" s="14" customFormat="1" ht="11.25">
      <c r="B253" s="202"/>
      <c r="C253" s="203"/>
      <c r="D253" s="193" t="s">
        <v>132</v>
      </c>
      <c r="E253" s="203"/>
      <c r="F253" s="205" t="s">
        <v>393</v>
      </c>
      <c r="G253" s="203"/>
      <c r="H253" s="206">
        <v>76.466999999999999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132</v>
      </c>
      <c r="AU253" s="212" t="s">
        <v>86</v>
      </c>
      <c r="AV253" s="14" t="s">
        <v>86</v>
      </c>
      <c r="AW253" s="14" t="s">
        <v>4</v>
      </c>
      <c r="AX253" s="14" t="s">
        <v>84</v>
      </c>
      <c r="AY253" s="212" t="s">
        <v>121</v>
      </c>
    </row>
    <row r="254" spans="1:65" s="2" customFormat="1" ht="24.2" customHeight="1">
      <c r="A254" s="34"/>
      <c r="B254" s="35"/>
      <c r="C254" s="173" t="s">
        <v>394</v>
      </c>
      <c r="D254" s="173" t="s">
        <v>123</v>
      </c>
      <c r="E254" s="174" t="s">
        <v>395</v>
      </c>
      <c r="F254" s="175" t="s">
        <v>396</v>
      </c>
      <c r="G254" s="176" t="s">
        <v>201</v>
      </c>
      <c r="H254" s="177">
        <v>5.33</v>
      </c>
      <c r="I254" s="178"/>
      <c r="J254" s="179">
        <f>ROUND(I254*H254,2)</f>
        <v>0</v>
      </c>
      <c r="K254" s="175" t="s">
        <v>127</v>
      </c>
      <c r="L254" s="39"/>
      <c r="M254" s="180" t="s">
        <v>19</v>
      </c>
      <c r="N254" s="181" t="s">
        <v>47</v>
      </c>
      <c r="O254" s="64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128</v>
      </c>
      <c r="AT254" s="184" t="s">
        <v>123</v>
      </c>
      <c r="AU254" s="184" t="s">
        <v>86</v>
      </c>
      <c r="AY254" s="17" t="s">
        <v>121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84</v>
      </c>
      <c r="BK254" s="185">
        <f>ROUND(I254*H254,2)</f>
        <v>0</v>
      </c>
      <c r="BL254" s="17" t="s">
        <v>128</v>
      </c>
      <c r="BM254" s="184" t="s">
        <v>397</v>
      </c>
    </row>
    <row r="255" spans="1:65" s="2" customFormat="1" ht="11.25">
      <c r="A255" s="34"/>
      <c r="B255" s="35"/>
      <c r="C255" s="36"/>
      <c r="D255" s="186" t="s">
        <v>130</v>
      </c>
      <c r="E255" s="36"/>
      <c r="F255" s="187" t="s">
        <v>398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130</v>
      </c>
      <c r="AU255" s="17" t="s">
        <v>86</v>
      </c>
    </row>
    <row r="256" spans="1:65" s="2" customFormat="1" ht="24.2" customHeight="1">
      <c r="A256" s="34"/>
      <c r="B256" s="35"/>
      <c r="C256" s="173" t="s">
        <v>399</v>
      </c>
      <c r="D256" s="173" t="s">
        <v>123</v>
      </c>
      <c r="E256" s="174" t="s">
        <v>400</v>
      </c>
      <c r="F256" s="175" t="s">
        <v>200</v>
      </c>
      <c r="G256" s="176" t="s">
        <v>201</v>
      </c>
      <c r="H256" s="177">
        <v>7.18</v>
      </c>
      <c r="I256" s="178"/>
      <c r="J256" s="179">
        <f>ROUND(I256*H256,2)</f>
        <v>0</v>
      </c>
      <c r="K256" s="175" t="s">
        <v>127</v>
      </c>
      <c r="L256" s="39"/>
      <c r="M256" s="180" t="s">
        <v>19</v>
      </c>
      <c r="N256" s="181" t="s">
        <v>47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128</v>
      </c>
      <c r="AT256" s="184" t="s">
        <v>123</v>
      </c>
      <c r="AU256" s="184" t="s">
        <v>86</v>
      </c>
      <c r="AY256" s="17" t="s">
        <v>121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84</v>
      </c>
      <c r="BK256" s="185">
        <f>ROUND(I256*H256,2)</f>
        <v>0</v>
      </c>
      <c r="BL256" s="17" t="s">
        <v>128</v>
      </c>
      <c r="BM256" s="184" t="s">
        <v>401</v>
      </c>
    </row>
    <row r="257" spans="1:65" s="2" customFormat="1" ht="11.25">
      <c r="A257" s="34"/>
      <c r="B257" s="35"/>
      <c r="C257" s="36"/>
      <c r="D257" s="186" t="s">
        <v>130</v>
      </c>
      <c r="E257" s="36"/>
      <c r="F257" s="187" t="s">
        <v>402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130</v>
      </c>
      <c r="AU257" s="17" t="s">
        <v>86</v>
      </c>
    </row>
    <row r="258" spans="1:65" s="2" customFormat="1" ht="24.2" customHeight="1">
      <c r="A258" s="34"/>
      <c r="B258" s="35"/>
      <c r="C258" s="173" t="s">
        <v>403</v>
      </c>
      <c r="D258" s="173" t="s">
        <v>123</v>
      </c>
      <c r="E258" s="174" t="s">
        <v>404</v>
      </c>
      <c r="F258" s="175" t="s">
        <v>405</v>
      </c>
      <c r="G258" s="176" t="s">
        <v>201</v>
      </c>
      <c r="H258" s="177">
        <v>12.978999999999999</v>
      </c>
      <c r="I258" s="178"/>
      <c r="J258" s="179">
        <f>ROUND(I258*H258,2)</f>
        <v>0</v>
      </c>
      <c r="K258" s="175" t="s">
        <v>127</v>
      </c>
      <c r="L258" s="39"/>
      <c r="M258" s="180" t="s">
        <v>19</v>
      </c>
      <c r="N258" s="181" t="s">
        <v>47</v>
      </c>
      <c r="O258" s="64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128</v>
      </c>
      <c r="AT258" s="184" t="s">
        <v>123</v>
      </c>
      <c r="AU258" s="184" t="s">
        <v>86</v>
      </c>
      <c r="AY258" s="17" t="s">
        <v>121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84</v>
      </c>
      <c r="BK258" s="185">
        <f>ROUND(I258*H258,2)</f>
        <v>0</v>
      </c>
      <c r="BL258" s="17" t="s">
        <v>128</v>
      </c>
      <c r="BM258" s="184" t="s">
        <v>406</v>
      </c>
    </row>
    <row r="259" spans="1:65" s="2" customFormat="1" ht="11.25">
      <c r="A259" s="34"/>
      <c r="B259" s="35"/>
      <c r="C259" s="36"/>
      <c r="D259" s="186" t="s">
        <v>130</v>
      </c>
      <c r="E259" s="36"/>
      <c r="F259" s="187" t="s">
        <v>407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130</v>
      </c>
      <c r="AU259" s="17" t="s">
        <v>86</v>
      </c>
    </row>
    <row r="260" spans="1:65" s="12" customFormat="1" ht="22.9" customHeight="1">
      <c r="B260" s="157"/>
      <c r="C260" s="158"/>
      <c r="D260" s="159" t="s">
        <v>75</v>
      </c>
      <c r="E260" s="171" t="s">
        <v>408</v>
      </c>
      <c r="F260" s="171" t="s">
        <v>409</v>
      </c>
      <c r="G260" s="158"/>
      <c r="H260" s="158"/>
      <c r="I260" s="161"/>
      <c r="J260" s="172">
        <f>BK260</f>
        <v>0</v>
      </c>
      <c r="K260" s="158"/>
      <c r="L260" s="163"/>
      <c r="M260" s="164"/>
      <c r="N260" s="165"/>
      <c r="O260" s="165"/>
      <c r="P260" s="166">
        <f>SUM(P261:P262)</f>
        <v>0</v>
      </c>
      <c r="Q260" s="165"/>
      <c r="R260" s="166">
        <f>SUM(R261:R262)</f>
        <v>0</v>
      </c>
      <c r="S260" s="165"/>
      <c r="T260" s="167">
        <f>SUM(T261:T262)</f>
        <v>0</v>
      </c>
      <c r="AR260" s="168" t="s">
        <v>84</v>
      </c>
      <c r="AT260" s="169" t="s">
        <v>75</v>
      </c>
      <c r="AU260" s="169" t="s">
        <v>84</v>
      </c>
      <c r="AY260" s="168" t="s">
        <v>121</v>
      </c>
      <c r="BK260" s="170">
        <f>SUM(BK261:BK262)</f>
        <v>0</v>
      </c>
    </row>
    <row r="261" spans="1:65" s="2" customFormat="1" ht="24.2" customHeight="1">
      <c r="A261" s="34"/>
      <c r="B261" s="35"/>
      <c r="C261" s="173" t="s">
        <v>410</v>
      </c>
      <c r="D261" s="173" t="s">
        <v>123</v>
      </c>
      <c r="E261" s="174" t="s">
        <v>411</v>
      </c>
      <c r="F261" s="175" t="s">
        <v>412</v>
      </c>
      <c r="G261" s="176" t="s">
        <v>201</v>
      </c>
      <c r="H261" s="177">
        <v>12.563000000000001</v>
      </c>
      <c r="I261" s="178"/>
      <c r="J261" s="179">
        <f>ROUND(I261*H261,2)</f>
        <v>0</v>
      </c>
      <c r="K261" s="175" t="s">
        <v>127</v>
      </c>
      <c r="L261" s="39"/>
      <c r="M261" s="180" t="s">
        <v>19</v>
      </c>
      <c r="N261" s="181" t="s">
        <v>47</v>
      </c>
      <c r="O261" s="64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128</v>
      </c>
      <c r="AT261" s="184" t="s">
        <v>123</v>
      </c>
      <c r="AU261" s="184" t="s">
        <v>86</v>
      </c>
      <c r="AY261" s="17" t="s">
        <v>121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84</v>
      </c>
      <c r="BK261" s="185">
        <f>ROUND(I261*H261,2)</f>
        <v>0</v>
      </c>
      <c r="BL261" s="17" t="s">
        <v>128</v>
      </c>
      <c r="BM261" s="184" t="s">
        <v>413</v>
      </c>
    </row>
    <row r="262" spans="1:65" s="2" customFormat="1" ht="11.25">
      <c r="A262" s="34"/>
      <c r="B262" s="35"/>
      <c r="C262" s="36"/>
      <c r="D262" s="186" t="s">
        <v>130</v>
      </c>
      <c r="E262" s="36"/>
      <c r="F262" s="187" t="s">
        <v>414</v>
      </c>
      <c r="G262" s="36"/>
      <c r="H262" s="36"/>
      <c r="I262" s="188"/>
      <c r="J262" s="36"/>
      <c r="K262" s="36"/>
      <c r="L262" s="39"/>
      <c r="M262" s="235"/>
      <c r="N262" s="236"/>
      <c r="O262" s="237"/>
      <c r="P262" s="237"/>
      <c r="Q262" s="237"/>
      <c r="R262" s="237"/>
      <c r="S262" s="237"/>
      <c r="T262" s="23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130</v>
      </c>
      <c r="AU262" s="17" t="s">
        <v>86</v>
      </c>
    </row>
    <row r="263" spans="1:65" s="2" customFormat="1" ht="6.95" customHeight="1">
      <c r="A263" s="34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9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algorithmName="SHA-512" hashValue="b0/efEPSIuVyrnRN4kK1+DzWEvKv3stltIqOKQhbu1GIv3dtRYLMKU+rpEQ+ptwvuIv2ZR6Fj9ft0NQ3V+Ww2g==" saltValue="3WbhWUw12pBZcnEcX8gTbD7jHpa/Pi2kTiYmVrQi2sy+JckKTZH32+cSO/AJgRvxY2n7/EKlVaDv/eyMGbm3Zg==" spinCount="100000" sheet="1" objects="1" scenarios="1" formatColumns="0" formatRows="0" autoFilter="0"/>
  <autoFilter ref="C84:K26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3" r:id="rId2" xr:uid="{00000000-0004-0000-0100-000001000000}"/>
    <hyperlink ref="F97" r:id="rId3" xr:uid="{00000000-0004-0000-0100-000002000000}"/>
    <hyperlink ref="F104" r:id="rId4" xr:uid="{00000000-0004-0000-0100-000003000000}"/>
    <hyperlink ref="F108" r:id="rId5" xr:uid="{00000000-0004-0000-0100-000004000000}"/>
    <hyperlink ref="F119" r:id="rId6" xr:uid="{00000000-0004-0000-0100-000005000000}"/>
    <hyperlink ref="F123" r:id="rId7" xr:uid="{00000000-0004-0000-0100-000006000000}"/>
    <hyperlink ref="F126" r:id="rId8" xr:uid="{00000000-0004-0000-0100-000007000000}"/>
    <hyperlink ref="F128" r:id="rId9" xr:uid="{00000000-0004-0000-0100-000008000000}"/>
    <hyperlink ref="F133" r:id="rId10" xr:uid="{00000000-0004-0000-0100-000009000000}"/>
    <hyperlink ref="F137" r:id="rId11" xr:uid="{00000000-0004-0000-0100-00000A000000}"/>
    <hyperlink ref="F140" r:id="rId12" xr:uid="{00000000-0004-0000-0100-00000B000000}"/>
    <hyperlink ref="F143" r:id="rId13" xr:uid="{00000000-0004-0000-0100-00000C000000}"/>
    <hyperlink ref="F145" r:id="rId14" xr:uid="{00000000-0004-0000-0100-00000D000000}"/>
    <hyperlink ref="F149" r:id="rId15" xr:uid="{00000000-0004-0000-0100-00000E000000}"/>
    <hyperlink ref="F152" r:id="rId16" xr:uid="{00000000-0004-0000-0100-00000F000000}"/>
    <hyperlink ref="F159" r:id="rId17" xr:uid="{00000000-0004-0000-0100-000010000000}"/>
    <hyperlink ref="F163" r:id="rId18" xr:uid="{00000000-0004-0000-0100-000011000000}"/>
    <hyperlink ref="F170" r:id="rId19" xr:uid="{00000000-0004-0000-0100-000012000000}"/>
    <hyperlink ref="F177" r:id="rId20" xr:uid="{00000000-0004-0000-0100-000013000000}"/>
    <hyperlink ref="F181" r:id="rId21" xr:uid="{00000000-0004-0000-0100-000014000000}"/>
    <hyperlink ref="F185" r:id="rId22" xr:uid="{00000000-0004-0000-0100-000015000000}"/>
    <hyperlink ref="F192" r:id="rId23" xr:uid="{00000000-0004-0000-0100-000016000000}"/>
    <hyperlink ref="F205" r:id="rId24" xr:uid="{00000000-0004-0000-0100-000017000000}"/>
    <hyperlink ref="F211" r:id="rId25" xr:uid="{00000000-0004-0000-0100-000018000000}"/>
    <hyperlink ref="F214" r:id="rId26" xr:uid="{00000000-0004-0000-0100-000019000000}"/>
    <hyperlink ref="F216" r:id="rId27" xr:uid="{00000000-0004-0000-0100-00001A000000}"/>
    <hyperlink ref="F220" r:id="rId28" xr:uid="{00000000-0004-0000-0100-00001B000000}"/>
    <hyperlink ref="F222" r:id="rId29" xr:uid="{00000000-0004-0000-0100-00001C000000}"/>
    <hyperlink ref="F224" r:id="rId30" xr:uid="{00000000-0004-0000-0100-00001D000000}"/>
    <hyperlink ref="F235" r:id="rId31" xr:uid="{00000000-0004-0000-0100-00001E000000}"/>
    <hyperlink ref="F239" r:id="rId32" xr:uid="{00000000-0004-0000-0100-00001F000000}"/>
    <hyperlink ref="F243" r:id="rId33" xr:uid="{00000000-0004-0000-0100-000020000000}"/>
    <hyperlink ref="F247" r:id="rId34" xr:uid="{00000000-0004-0000-0100-000021000000}"/>
    <hyperlink ref="F250" r:id="rId35" xr:uid="{00000000-0004-0000-0100-000022000000}"/>
    <hyperlink ref="F252" r:id="rId36" xr:uid="{00000000-0004-0000-0100-000023000000}"/>
    <hyperlink ref="F255" r:id="rId37" xr:uid="{00000000-0004-0000-0100-000024000000}"/>
    <hyperlink ref="F257" r:id="rId38" xr:uid="{00000000-0004-0000-0100-000025000000}"/>
    <hyperlink ref="F259" r:id="rId39" xr:uid="{00000000-0004-0000-0100-000026000000}"/>
    <hyperlink ref="F262" r:id="rId40" xr:uid="{00000000-0004-0000-01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89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ul.Fr.Šrámka před ul.Doubravská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415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416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417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ROUND((SUM(BE81:BE165)),  2)</f>
        <v>0</v>
      </c>
      <c r="G33" s="34"/>
      <c r="H33" s="34"/>
      <c r="I33" s="118">
        <v>0.21</v>
      </c>
      <c r="J33" s="117">
        <f>ROUND(((SUM(BE81:BE165))*I33),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ROUND((SUM(BF81:BF165)),  2)</f>
        <v>0</v>
      </c>
      <c r="G34" s="34"/>
      <c r="H34" s="34"/>
      <c r="I34" s="118">
        <v>0.12</v>
      </c>
      <c r="J34" s="117">
        <f>ROUND(((SUM(BF81:BF165))*I34),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ROUND((SUM(BG81:BG165)),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ROUND((SUM(BH81:BH165)),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ROUND((SUM(BI81:BI165)),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ul.Fr.Šrámka před ul.Doubravská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02 - Osvětlení přechodu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Hubený Richard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418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419</v>
      </c>
      <c r="E61" s="137"/>
      <c r="F61" s="137"/>
      <c r="G61" s="137"/>
      <c r="H61" s="137"/>
      <c r="I61" s="137"/>
      <c r="J61" s="138">
        <f>J132</f>
        <v>0</v>
      </c>
      <c r="K61" s="135"/>
      <c r="L61" s="139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8" t="str">
        <f>E7</f>
        <v>Nový přechod pro chodce v ul.Fr.Šrámka před ul.Doubravská</v>
      </c>
      <c r="F71" s="289"/>
      <c r="G71" s="289"/>
      <c r="H71" s="28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94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60" t="str">
        <f>E9</f>
        <v>SO 02 - Osvětlení přechodu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18. 3. 2025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STATUTÁRNÍ MĚSTO TEPLICE</v>
      </c>
      <c r="G77" s="36"/>
      <c r="H77" s="36"/>
      <c r="I77" s="29" t="s">
        <v>33</v>
      </c>
      <c r="J77" s="32" t="str">
        <f>E21</f>
        <v>PROJEKTY CHLADNÝ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Hubený Richard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107</v>
      </c>
      <c r="D80" s="149" t="s">
        <v>61</v>
      </c>
      <c r="E80" s="149" t="s">
        <v>57</v>
      </c>
      <c r="F80" s="149" t="s">
        <v>58</v>
      </c>
      <c r="G80" s="149" t="s">
        <v>108</v>
      </c>
      <c r="H80" s="149" t="s">
        <v>109</v>
      </c>
      <c r="I80" s="149" t="s">
        <v>110</v>
      </c>
      <c r="J80" s="149" t="s">
        <v>98</v>
      </c>
      <c r="K80" s="150" t="s">
        <v>111</v>
      </c>
      <c r="L80" s="151"/>
      <c r="M80" s="68" t="s">
        <v>19</v>
      </c>
      <c r="N80" s="69" t="s">
        <v>46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P82+P132</f>
        <v>0</v>
      </c>
      <c r="Q81" s="72"/>
      <c r="R81" s="154">
        <f>R82+R132</f>
        <v>0</v>
      </c>
      <c r="S81" s="72"/>
      <c r="T81" s="155">
        <f>T82+T132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99</v>
      </c>
      <c r="BK81" s="156">
        <f>BK82+BK132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420</v>
      </c>
      <c r="F82" s="160" t="s">
        <v>421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SUM(P83:P131)</f>
        <v>0</v>
      </c>
      <c r="Q82" s="165"/>
      <c r="R82" s="166">
        <f>SUM(R83:R131)</f>
        <v>0</v>
      </c>
      <c r="S82" s="165"/>
      <c r="T82" s="167">
        <f>SUM(T83:T131)</f>
        <v>0</v>
      </c>
      <c r="AR82" s="168" t="s">
        <v>86</v>
      </c>
      <c r="AT82" s="169" t="s">
        <v>75</v>
      </c>
      <c r="AU82" s="169" t="s">
        <v>76</v>
      </c>
      <c r="AY82" s="168" t="s">
        <v>121</v>
      </c>
      <c r="BK82" s="170">
        <f>SUM(BK83:BK131)</f>
        <v>0</v>
      </c>
    </row>
    <row r="83" spans="1:65" s="2" customFormat="1" ht="16.5" customHeight="1">
      <c r="A83" s="34"/>
      <c r="B83" s="35"/>
      <c r="C83" s="173" t="s">
        <v>84</v>
      </c>
      <c r="D83" s="173" t="s">
        <v>123</v>
      </c>
      <c r="E83" s="174" t="s">
        <v>422</v>
      </c>
      <c r="F83" s="175" t="s">
        <v>423</v>
      </c>
      <c r="G83" s="176" t="s">
        <v>290</v>
      </c>
      <c r="H83" s="177">
        <v>2</v>
      </c>
      <c r="I83" s="178"/>
      <c r="J83" s="179">
        <f>ROUND(I83*H83,2)</f>
        <v>0</v>
      </c>
      <c r="K83" s="175" t="s">
        <v>127</v>
      </c>
      <c r="L83" s="39"/>
      <c r="M83" s="180" t="s">
        <v>19</v>
      </c>
      <c r="N83" s="181" t="s">
        <v>47</v>
      </c>
      <c r="O83" s="64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222</v>
      </c>
      <c r="AT83" s="184" t="s">
        <v>123</v>
      </c>
      <c r="AU83" s="184" t="s">
        <v>84</v>
      </c>
      <c r="AY83" s="17" t="s">
        <v>121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84</v>
      </c>
      <c r="BK83" s="185">
        <f>ROUND(I83*H83,2)</f>
        <v>0</v>
      </c>
      <c r="BL83" s="17" t="s">
        <v>222</v>
      </c>
      <c r="BM83" s="184" t="s">
        <v>86</v>
      </c>
    </row>
    <row r="84" spans="1:65" s="2" customFormat="1" ht="11.25">
      <c r="A84" s="34"/>
      <c r="B84" s="35"/>
      <c r="C84" s="36"/>
      <c r="D84" s="186" t="s">
        <v>130</v>
      </c>
      <c r="E84" s="36"/>
      <c r="F84" s="187" t="s">
        <v>424</v>
      </c>
      <c r="G84" s="36"/>
      <c r="H84" s="36"/>
      <c r="I84" s="188"/>
      <c r="J84" s="36"/>
      <c r="K84" s="36"/>
      <c r="L84" s="39"/>
      <c r="M84" s="189"/>
      <c r="N84" s="190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130</v>
      </c>
      <c r="AU84" s="17" t="s">
        <v>84</v>
      </c>
    </row>
    <row r="85" spans="1:65" s="2" customFormat="1" ht="16.5" customHeight="1">
      <c r="A85" s="34"/>
      <c r="B85" s="35"/>
      <c r="C85" s="224" t="s">
        <v>86</v>
      </c>
      <c r="D85" s="224" t="s">
        <v>216</v>
      </c>
      <c r="E85" s="225" t="s">
        <v>425</v>
      </c>
      <c r="F85" s="226" t="s">
        <v>426</v>
      </c>
      <c r="G85" s="227" t="s">
        <v>427</v>
      </c>
      <c r="H85" s="228">
        <v>2</v>
      </c>
      <c r="I85" s="229"/>
      <c r="J85" s="230">
        <f>ROUND(I85*H85,2)</f>
        <v>0</v>
      </c>
      <c r="K85" s="226" t="s">
        <v>19</v>
      </c>
      <c r="L85" s="231"/>
      <c r="M85" s="232" t="s">
        <v>19</v>
      </c>
      <c r="N85" s="233" t="s">
        <v>47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313</v>
      </c>
      <c r="AT85" s="184" t="s">
        <v>216</v>
      </c>
      <c r="AU85" s="184" t="s">
        <v>84</v>
      </c>
      <c r="AY85" s="17" t="s">
        <v>121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84</v>
      </c>
      <c r="BK85" s="185">
        <f>ROUND(I85*H85,2)</f>
        <v>0</v>
      </c>
      <c r="BL85" s="17" t="s">
        <v>222</v>
      </c>
      <c r="BM85" s="184" t="s">
        <v>128</v>
      </c>
    </row>
    <row r="86" spans="1:65" s="2" customFormat="1" ht="16.5" customHeight="1">
      <c r="A86" s="34"/>
      <c r="B86" s="35"/>
      <c r="C86" s="224" t="s">
        <v>141</v>
      </c>
      <c r="D86" s="224" t="s">
        <v>216</v>
      </c>
      <c r="E86" s="225" t="s">
        <v>428</v>
      </c>
      <c r="F86" s="226" t="s">
        <v>429</v>
      </c>
      <c r="G86" s="227" t="s">
        <v>290</v>
      </c>
      <c r="H86" s="228">
        <v>2</v>
      </c>
      <c r="I86" s="229"/>
      <c r="J86" s="230">
        <f>ROUND(I86*H86,2)</f>
        <v>0</v>
      </c>
      <c r="K86" s="226" t="s">
        <v>127</v>
      </c>
      <c r="L86" s="231"/>
      <c r="M86" s="232" t="s">
        <v>19</v>
      </c>
      <c r="N86" s="233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313</v>
      </c>
      <c r="AT86" s="184" t="s">
        <v>216</v>
      </c>
      <c r="AU86" s="184" t="s">
        <v>84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222</v>
      </c>
      <c r="BM86" s="184" t="s">
        <v>160</v>
      </c>
    </row>
    <row r="87" spans="1:65" s="2" customFormat="1" ht="16.5" customHeight="1">
      <c r="A87" s="34"/>
      <c r="B87" s="35"/>
      <c r="C87" s="224" t="s">
        <v>128</v>
      </c>
      <c r="D87" s="224" t="s">
        <v>216</v>
      </c>
      <c r="E87" s="225" t="s">
        <v>430</v>
      </c>
      <c r="F87" s="226" t="s">
        <v>431</v>
      </c>
      <c r="G87" s="227" t="s">
        <v>427</v>
      </c>
      <c r="H87" s="228">
        <v>2</v>
      </c>
      <c r="I87" s="229"/>
      <c r="J87" s="230">
        <f>ROUND(I87*H87,2)</f>
        <v>0</v>
      </c>
      <c r="K87" s="226" t="s">
        <v>19</v>
      </c>
      <c r="L87" s="231"/>
      <c r="M87" s="232" t="s">
        <v>19</v>
      </c>
      <c r="N87" s="233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313</v>
      </c>
      <c r="AT87" s="184" t="s">
        <v>216</v>
      </c>
      <c r="AU87" s="184" t="s">
        <v>84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222</v>
      </c>
      <c r="BM87" s="184" t="s">
        <v>172</v>
      </c>
    </row>
    <row r="88" spans="1:65" s="2" customFormat="1" ht="16.5" customHeight="1">
      <c r="A88" s="34"/>
      <c r="B88" s="35"/>
      <c r="C88" s="173" t="s">
        <v>153</v>
      </c>
      <c r="D88" s="173" t="s">
        <v>123</v>
      </c>
      <c r="E88" s="174" t="s">
        <v>432</v>
      </c>
      <c r="F88" s="175" t="s">
        <v>433</v>
      </c>
      <c r="G88" s="176" t="s">
        <v>290</v>
      </c>
      <c r="H88" s="177">
        <v>2</v>
      </c>
      <c r="I88" s="178"/>
      <c r="J88" s="179">
        <f>ROUND(I88*H88,2)</f>
        <v>0</v>
      </c>
      <c r="K88" s="175" t="s">
        <v>127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222</v>
      </c>
      <c r="AT88" s="184" t="s">
        <v>123</v>
      </c>
      <c r="AU88" s="184" t="s">
        <v>84</v>
      </c>
      <c r="AY88" s="17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222</v>
      </c>
      <c r="BM88" s="184" t="s">
        <v>186</v>
      </c>
    </row>
    <row r="89" spans="1:65" s="2" customFormat="1" ht="11.25">
      <c r="A89" s="34"/>
      <c r="B89" s="35"/>
      <c r="C89" s="36"/>
      <c r="D89" s="186" t="s">
        <v>130</v>
      </c>
      <c r="E89" s="36"/>
      <c r="F89" s="187" t="s">
        <v>434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130</v>
      </c>
      <c r="AU89" s="17" t="s">
        <v>84</v>
      </c>
    </row>
    <row r="90" spans="1:65" s="2" customFormat="1" ht="16.5" customHeight="1">
      <c r="A90" s="34"/>
      <c r="B90" s="35"/>
      <c r="C90" s="224" t="s">
        <v>160</v>
      </c>
      <c r="D90" s="224" t="s">
        <v>216</v>
      </c>
      <c r="E90" s="225" t="s">
        <v>435</v>
      </c>
      <c r="F90" s="226" t="s">
        <v>436</v>
      </c>
      <c r="G90" s="227" t="s">
        <v>427</v>
      </c>
      <c r="H90" s="228">
        <v>2</v>
      </c>
      <c r="I90" s="229"/>
      <c r="J90" s="230">
        <f>ROUND(I90*H90,2)</f>
        <v>0</v>
      </c>
      <c r="K90" s="226" t="s">
        <v>19</v>
      </c>
      <c r="L90" s="231"/>
      <c r="M90" s="232" t="s">
        <v>19</v>
      </c>
      <c r="N90" s="233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313</v>
      </c>
      <c r="AT90" s="184" t="s">
        <v>216</v>
      </c>
      <c r="AU90" s="184" t="s">
        <v>84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222</v>
      </c>
      <c r="BM90" s="184" t="s">
        <v>8</v>
      </c>
    </row>
    <row r="91" spans="1:65" s="2" customFormat="1" ht="16.5" customHeight="1">
      <c r="A91" s="34"/>
      <c r="B91" s="35"/>
      <c r="C91" s="224" t="s">
        <v>165</v>
      </c>
      <c r="D91" s="224" t="s">
        <v>216</v>
      </c>
      <c r="E91" s="225" t="s">
        <v>437</v>
      </c>
      <c r="F91" s="226" t="s">
        <v>438</v>
      </c>
      <c r="G91" s="227" t="s">
        <v>427</v>
      </c>
      <c r="H91" s="228">
        <v>2</v>
      </c>
      <c r="I91" s="229"/>
      <c r="J91" s="230">
        <f>ROUND(I91*H91,2)</f>
        <v>0</v>
      </c>
      <c r="K91" s="226" t="s">
        <v>19</v>
      </c>
      <c r="L91" s="231"/>
      <c r="M91" s="232" t="s">
        <v>19</v>
      </c>
      <c r="N91" s="233" t="s">
        <v>47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313</v>
      </c>
      <c r="AT91" s="184" t="s">
        <v>216</v>
      </c>
      <c r="AU91" s="184" t="s">
        <v>84</v>
      </c>
      <c r="AY91" s="17" t="s">
        <v>121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222</v>
      </c>
      <c r="BM91" s="184" t="s">
        <v>210</v>
      </c>
    </row>
    <row r="92" spans="1:65" s="2" customFormat="1" ht="16.5" customHeight="1">
      <c r="A92" s="34"/>
      <c r="B92" s="35"/>
      <c r="C92" s="173" t="s">
        <v>172</v>
      </c>
      <c r="D92" s="173" t="s">
        <v>123</v>
      </c>
      <c r="E92" s="174" t="s">
        <v>439</v>
      </c>
      <c r="F92" s="175" t="s">
        <v>440</v>
      </c>
      <c r="G92" s="176" t="s">
        <v>290</v>
      </c>
      <c r="H92" s="177">
        <v>2</v>
      </c>
      <c r="I92" s="178"/>
      <c r="J92" s="179">
        <f>ROUND(I92*H92,2)</f>
        <v>0</v>
      </c>
      <c r="K92" s="175" t="s">
        <v>127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222</v>
      </c>
      <c r="AT92" s="184" t="s">
        <v>123</v>
      </c>
      <c r="AU92" s="184" t="s">
        <v>84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222</v>
      </c>
      <c r="BM92" s="184" t="s">
        <v>222</v>
      </c>
    </row>
    <row r="93" spans="1:65" s="2" customFormat="1" ht="11.25">
      <c r="A93" s="34"/>
      <c r="B93" s="35"/>
      <c r="C93" s="36"/>
      <c r="D93" s="186" t="s">
        <v>130</v>
      </c>
      <c r="E93" s="36"/>
      <c r="F93" s="187" t="s">
        <v>441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130</v>
      </c>
      <c r="AU93" s="17" t="s">
        <v>84</v>
      </c>
    </row>
    <row r="94" spans="1:65" s="2" customFormat="1" ht="16.5" customHeight="1">
      <c r="A94" s="34"/>
      <c r="B94" s="35"/>
      <c r="C94" s="224" t="s">
        <v>177</v>
      </c>
      <c r="D94" s="224" t="s">
        <v>216</v>
      </c>
      <c r="E94" s="225" t="s">
        <v>442</v>
      </c>
      <c r="F94" s="226" t="s">
        <v>443</v>
      </c>
      <c r="G94" s="227" t="s">
        <v>427</v>
      </c>
      <c r="H94" s="228">
        <v>1</v>
      </c>
      <c r="I94" s="229"/>
      <c r="J94" s="230">
        <f>ROUND(I94*H94,2)</f>
        <v>0</v>
      </c>
      <c r="K94" s="226" t="s">
        <v>19</v>
      </c>
      <c r="L94" s="231"/>
      <c r="M94" s="232" t="s">
        <v>19</v>
      </c>
      <c r="N94" s="233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313</v>
      </c>
      <c r="AT94" s="184" t="s">
        <v>216</v>
      </c>
      <c r="AU94" s="184" t="s">
        <v>84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222</v>
      </c>
      <c r="BM94" s="184" t="s">
        <v>236</v>
      </c>
    </row>
    <row r="95" spans="1:65" s="2" customFormat="1" ht="16.5" customHeight="1">
      <c r="A95" s="34"/>
      <c r="B95" s="35"/>
      <c r="C95" s="224" t="s">
        <v>186</v>
      </c>
      <c r="D95" s="224" t="s">
        <v>216</v>
      </c>
      <c r="E95" s="225" t="s">
        <v>444</v>
      </c>
      <c r="F95" s="226" t="s">
        <v>445</v>
      </c>
      <c r="G95" s="227" t="s">
        <v>427</v>
      </c>
      <c r="H95" s="228">
        <v>1</v>
      </c>
      <c r="I95" s="229"/>
      <c r="J95" s="230">
        <f>ROUND(I95*H95,2)</f>
        <v>0</v>
      </c>
      <c r="K95" s="226" t="s">
        <v>19</v>
      </c>
      <c r="L95" s="231"/>
      <c r="M95" s="232" t="s">
        <v>19</v>
      </c>
      <c r="N95" s="233" t="s">
        <v>47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313</v>
      </c>
      <c r="AT95" s="184" t="s">
        <v>216</v>
      </c>
      <c r="AU95" s="184" t="s">
        <v>84</v>
      </c>
      <c r="AY95" s="17" t="s">
        <v>121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222</v>
      </c>
      <c r="BM95" s="184" t="s">
        <v>250</v>
      </c>
    </row>
    <row r="96" spans="1:65" s="2" customFormat="1" ht="16.5" customHeight="1">
      <c r="A96" s="34"/>
      <c r="B96" s="35"/>
      <c r="C96" s="173" t="s">
        <v>193</v>
      </c>
      <c r="D96" s="173" t="s">
        <v>123</v>
      </c>
      <c r="E96" s="174" t="s">
        <v>446</v>
      </c>
      <c r="F96" s="175" t="s">
        <v>447</v>
      </c>
      <c r="G96" s="176" t="s">
        <v>290</v>
      </c>
      <c r="H96" s="177">
        <v>4</v>
      </c>
      <c r="I96" s="178"/>
      <c r="J96" s="179">
        <f>ROUND(I96*H96,2)</f>
        <v>0</v>
      </c>
      <c r="K96" s="175" t="s">
        <v>127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222</v>
      </c>
      <c r="AT96" s="184" t="s">
        <v>123</v>
      </c>
      <c r="AU96" s="184" t="s">
        <v>84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222</v>
      </c>
      <c r="BM96" s="184" t="s">
        <v>259</v>
      </c>
    </row>
    <row r="97" spans="1:65" s="2" customFormat="1" ht="11.25">
      <c r="A97" s="34"/>
      <c r="B97" s="35"/>
      <c r="C97" s="36"/>
      <c r="D97" s="186" t="s">
        <v>130</v>
      </c>
      <c r="E97" s="36"/>
      <c r="F97" s="187" t="s">
        <v>448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130</v>
      </c>
      <c r="AU97" s="17" t="s">
        <v>84</v>
      </c>
    </row>
    <row r="98" spans="1:65" s="2" customFormat="1" ht="16.5" customHeight="1">
      <c r="A98" s="34"/>
      <c r="B98" s="35"/>
      <c r="C98" s="224" t="s">
        <v>8</v>
      </c>
      <c r="D98" s="224" t="s">
        <v>216</v>
      </c>
      <c r="E98" s="225" t="s">
        <v>449</v>
      </c>
      <c r="F98" s="226" t="s">
        <v>450</v>
      </c>
      <c r="G98" s="227" t="s">
        <v>290</v>
      </c>
      <c r="H98" s="228">
        <v>4</v>
      </c>
      <c r="I98" s="229"/>
      <c r="J98" s="230">
        <f>ROUND(I98*H98,2)</f>
        <v>0</v>
      </c>
      <c r="K98" s="226" t="s">
        <v>127</v>
      </c>
      <c r="L98" s="231"/>
      <c r="M98" s="232" t="s">
        <v>19</v>
      </c>
      <c r="N98" s="233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313</v>
      </c>
      <c r="AT98" s="184" t="s">
        <v>216</v>
      </c>
      <c r="AU98" s="184" t="s">
        <v>84</v>
      </c>
      <c r="AY98" s="17" t="s">
        <v>121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222</v>
      </c>
      <c r="BM98" s="184" t="s">
        <v>269</v>
      </c>
    </row>
    <row r="99" spans="1:65" s="2" customFormat="1" ht="16.5" customHeight="1">
      <c r="A99" s="34"/>
      <c r="B99" s="35"/>
      <c r="C99" s="173" t="s">
        <v>205</v>
      </c>
      <c r="D99" s="173" t="s">
        <v>123</v>
      </c>
      <c r="E99" s="174" t="s">
        <v>451</v>
      </c>
      <c r="F99" s="175" t="s">
        <v>452</v>
      </c>
      <c r="G99" s="176" t="s">
        <v>168</v>
      </c>
      <c r="H99" s="177">
        <v>20</v>
      </c>
      <c r="I99" s="178"/>
      <c r="J99" s="179">
        <f>ROUND(I99*H99,2)</f>
        <v>0</v>
      </c>
      <c r="K99" s="175" t="s">
        <v>127</v>
      </c>
      <c r="L99" s="39"/>
      <c r="M99" s="180" t="s">
        <v>19</v>
      </c>
      <c r="N99" s="181" t="s">
        <v>47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222</v>
      </c>
      <c r="AT99" s="184" t="s">
        <v>123</v>
      </c>
      <c r="AU99" s="184" t="s">
        <v>84</v>
      </c>
      <c r="AY99" s="17" t="s">
        <v>121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222</v>
      </c>
      <c r="BM99" s="184" t="s">
        <v>279</v>
      </c>
    </row>
    <row r="100" spans="1:65" s="2" customFormat="1" ht="11.25">
      <c r="A100" s="34"/>
      <c r="B100" s="35"/>
      <c r="C100" s="36"/>
      <c r="D100" s="186" t="s">
        <v>130</v>
      </c>
      <c r="E100" s="36"/>
      <c r="F100" s="187" t="s">
        <v>453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130</v>
      </c>
      <c r="AU100" s="17" t="s">
        <v>84</v>
      </c>
    </row>
    <row r="101" spans="1:65" s="2" customFormat="1" ht="16.5" customHeight="1">
      <c r="A101" s="34"/>
      <c r="B101" s="35"/>
      <c r="C101" s="224" t="s">
        <v>210</v>
      </c>
      <c r="D101" s="224" t="s">
        <v>216</v>
      </c>
      <c r="E101" s="225" t="s">
        <v>454</v>
      </c>
      <c r="F101" s="226" t="s">
        <v>455</v>
      </c>
      <c r="G101" s="227" t="s">
        <v>168</v>
      </c>
      <c r="H101" s="228">
        <v>20</v>
      </c>
      <c r="I101" s="229"/>
      <c r="J101" s="230">
        <f>ROUND(I101*H101,2)</f>
        <v>0</v>
      </c>
      <c r="K101" s="226" t="s">
        <v>127</v>
      </c>
      <c r="L101" s="231"/>
      <c r="M101" s="232" t="s">
        <v>19</v>
      </c>
      <c r="N101" s="233" t="s">
        <v>47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313</v>
      </c>
      <c r="AT101" s="184" t="s">
        <v>216</v>
      </c>
      <c r="AU101" s="184" t="s">
        <v>84</v>
      </c>
      <c r="AY101" s="17" t="s">
        <v>121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222</v>
      </c>
      <c r="BM101" s="184" t="s">
        <v>294</v>
      </c>
    </row>
    <row r="102" spans="1:65" s="2" customFormat="1" ht="16.5" customHeight="1">
      <c r="A102" s="34"/>
      <c r="B102" s="35"/>
      <c r="C102" s="173" t="s">
        <v>215</v>
      </c>
      <c r="D102" s="173" t="s">
        <v>123</v>
      </c>
      <c r="E102" s="174" t="s">
        <v>456</v>
      </c>
      <c r="F102" s="175" t="s">
        <v>457</v>
      </c>
      <c r="G102" s="176" t="s">
        <v>168</v>
      </c>
      <c r="H102" s="177">
        <v>4</v>
      </c>
      <c r="I102" s="178"/>
      <c r="J102" s="179">
        <f>ROUND(I102*H102,2)</f>
        <v>0</v>
      </c>
      <c r="K102" s="175" t="s">
        <v>127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222</v>
      </c>
      <c r="AT102" s="184" t="s">
        <v>123</v>
      </c>
      <c r="AU102" s="184" t="s">
        <v>84</v>
      </c>
      <c r="AY102" s="17" t="s">
        <v>121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222</v>
      </c>
      <c r="BM102" s="184" t="s">
        <v>304</v>
      </c>
    </row>
    <row r="103" spans="1:65" s="2" customFormat="1" ht="11.25">
      <c r="A103" s="34"/>
      <c r="B103" s="35"/>
      <c r="C103" s="36"/>
      <c r="D103" s="186" t="s">
        <v>130</v>
      </c>
      <c r="E103" s="36"/>
      <c r="F103" s="187" t="s">
        <v>458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84</v>
      </c>
    </row>
    <row r="104" spans="1:65" s="2" customFormat="1" ht="16.5" customHeight="1">
      <c r="A104" s="34"/>
      <c r="B104" s="35"/>
      <c r="C104" s="224" t="s">
        <v>222</v>
      </c>
      <c r="D104" s="224" t="s">
        <v>216</v>
      </c>
      <c r="E104" s="225" t="s">
        <v>459</v>
      </c>
      <c r="F104" s="226" t="s">
        <v>460</v>
      </c>
      <c r="G104" s="227" t="s">
        <v>219</v>
      </c>
      <c r="H104" s="228">
        <v>2.6</v>
      </c>
      <c r="I104" s="229"/>
      <c r="J104" s="230">
        <f>ROUND(I104*H104,2)</f>
        <v>0</v>
      </c>
      <c r="K104" s="226" t="s">
        <v>127</v>
      </c>
      <c r="L104" s="231"/>
      <c r="M104" s="232" t="s">
        <v>19</v>
      </c>
      <c r="N104" s="233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313</v>
      </c>
      <c r="AT104" s="184" t="s">
        <v>216</v>
      </c>
      <c r="AU104" s="184" t="s">
        <v>84</v>
      </c>
      <c r="AY104" s="17" t="s">
        <v>121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222</v>
      </c>
      <c r="BM104" s="184" t="s">
        <v>313</v>
      </c>
    </row>
    <row r="105" spans="1:65" s="2" customFormat="1" ht="16.5" customHeight="1">
      <c r="A105" s="34"/>
      <c r="B105" s="35"/>
      <c r="C105" s="173" t="s">
        <v>228</v>
      </c>
      <c r="D105" s="173" t="s">
        <v>123</v>
      </c>
      <c r="E105" s="174" t="s">
        <v>461</v>
      </c>
      <c r="F105" s="175" t="s">
        <v>462</v>
      </c>
      <c r="G105" s="176" t="s">
        <v>290</v>
      </c>
      <c r="H105" s="177">
        <v>4</v>
      </c>
      <c r="I105" s="178"/>
      <c r="J105" s="179">
        <f>ROUND(I105*H105,2)</f>
        <v>0</v>
      </c>
      <c r="K105" s="175" t="s">
        <v>127</v>
      </c>
      <c r="L105" s="39"/>
      <c r="M105" s="180" t="s">
        <v>19</v>
      </c>
      <c r="N105" s="181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222</v>
      </c>
      <c r="AT105" s="184" t="s">
        <v>123</v>
      </c>
      <c r="AU105" s="184" t="s">
        <v>84</v>
      </c>
      <c r="AY105" s="17" t="s">
        <v>121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222</v>
      </c>
      <c r="BM105" s="184" t="s">
        <v>325</v>
      </c>
    </row>
    <row r="106" spans="1:65" s="2" customFormat="1" ht="11.25">
      <c r="A106" s="34"/>
      <c r="B106" s="35"/>
      <c r="C106" s="36"/>
      <c r="D106" s="186" t="s">
        <v>130</v>
      </c>
      <c r="E106" s="36"/>
      <c r="F106" s="187" t="s">
        <v>463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130</v>
      </c>
      <c r="AU106" s="17" t="s">
        <v>84</v>
      </c>
    </row>
    <row r="107" spans="1:65" s="2" customFormat="1" ht="16.5" customHeight="1">
      <c r="A107" s="34"/>
      <c r="B107" s="35"/>
      <c r="C107" s="224" t="s">
        <v>236</v>
      </c>
      <c r="D107" s="224" t="s">
        <v>216</v>
      </c>
      <c r="E107" s="225" t="s">
        <v>464</v>
      </c>
      <c r="F107" s="226" t="s">
        <v>465</v>
      </c>
      <c r="G107" s="227" t="s">
        <v>290</v>
      </c>
      <c r="H107" s="228">
        <v>2</v>
      </c>
      <c r="I107" s="229"/>
      <c r="J107" s="230">
        <f>ROUND(I107*H107,2)</f>
        <v>0</v>
      </c>
      <c r="K107" s="226" t="s">
        <v>127</v>
      </c>
      <c r="L107" s="231"/>
      <c r="M107" s="232" t="s">
        <v>19</v>
      </c>
      <c r="N107" s="233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313</v>
      </c>
      <c r="AT107" s="184" t="s">
        <v>216</v>
      </c>
      <c r="AU107" s="184" t="s">
        <v>84</v>
      </c>
      <c r="AY107" s="17" t="s">
        <v>121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222</v>
      </c>
      <c r="BM107" s="184" t="s">
        <v>337</v>
      </c>
    </row>
    <row r="108" spans="1:65" s="2" customFormat="1" ht="16.5" customHeight="1">
      <c r="A108" s="34"/>
      <c r="B108" s="35"/>
      <c r="C108" s="224" t="s">
        <v>243</v>
      </c>
      <c r="D108" s="224" t="s">
        <v>216</v>
      </c>
      <c r="E108" s="225" t="s">
        <v>466</v>
      </c>
      <c r="F108" s="226" t="s">
        <v>467</v>
      </c>
      <c r="G108" s="227" t="s">
        <v>290</v>
      </c>
      <c r="H108" s="228">
        <v>2</v>
      </c>
      <c r="I108" s="229"/>
      <c r="J108" s="230">
        <f>ROUND(I108*H108,2)</f>
        <v>0</v>
      </c>
      <c r="K108" s="226" t="s">
        <v>127</v>
      </c>
      <c r="L108" s="231"/>
      <c r="M108" s="232" t="s">
        <v>19</v>
      </c>
      <c r="N108" s="233" t="s">
        <v>47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313</v>
      </c>
      <c r="AT108" s="184" t="s">
        <v>216</v>
      </c>
      <c r="AU108" s="184" t="s">
        <v>84</v>
      </c>
      <c r="AY108" s="17" t="s">
        <v>121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222</v>
      </c>
      <c r="BM108" s="184" t="s">
        <v>347</v>
      </c>
    </row>
    <row r="109" spans="1:65" s="2" customFormat="1" ht="16.5" customHeight="1">
      <c r="A109" s="34"/>
      <c r="B109" s="35"/>
      <c r="C109" s="173" t="s">
        <v>250</v>
      </c>
      <c r="D109" s="173" t="s">
        <v>123</v>
      </c>
      <c r="E109" s="174" t="s">
        <v>468</v>
      </c>
      <c r="F109" s="175" t="s">
        <v>469</v>
      </c>
      <c r="G109" s="176" t="s">
        <v>168</v>
      </c>
      <c r="H109" s="177">
        <v>33</v>
      </c>
      <c r="I109" s="178"/>
      <c r="J109" s="179">
        <f>ROUND(I109*H109,2)</f>
        <v>0</v>
      </c>
      <c r="K109" s="175" t="s">
        <v>127</v>
      </c>
      <c r="L109" s="39"/>
      <c r="M109" s="180" t="s">
        <v>19</v>
      </c>
      <c r="N109" s="181" t="s">
        <v>47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222</v>
      </c>
      <c r="AT109" s="184" t="s">
        <v>123</v>
      </c>
      <c r="AU109" s="184" t="s">
        <v>84</v>
      </c>
      <c r="AY109" s="17" t="s">
        <v>121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222</v>
      </c>
      <c r="BM109" s="184" t="s">
        <v>357</v>
      </c>
    </row>
    <row r="110" spans="1:65" s="2" customFormat="1" ht="11.25">
      <c r="A110" s="34"/>
      <c r="B110" s="35"/>
      <c r="C110" s="36"/>
      <c r="D110" s="186" t="s">
        <v>130</v>
      </c>
      <c r="E110" s="36"/>
      <c r="F110" s="187" t="s">
        <v>470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130</v>
      </c>
      <c r="AU110" s="17" t="s">
        <v>84</v>
      </c>
    </row>
    <row r="111" spans="1:65" s="2" customFormat="1" ht="16.5" customHeight="1">
      <c r="A111" s="34"/>
      <c r="B111" s="35"/>
      <c r="C111" s="224" t="s">
        <v>7</v>
      </c>
      <c r="D111" s="224" t="s">
        <v>216</v>
      </c>
      <c r="E111" s="225" t="s">
        <v>471</v>
      </c>
      <c r="F111" s="226" t="s">
        <v>472</v>
      </c>
      <c r="G111" s="227" t="s">
        <v>168</v>
      </c>
      <c r="H111" s="228">
        <v>33</v>
      </c>
      <c r="I111" s="229"/>
      <c r="J111" s="230">
        <f>ROUND(I111*H111,2)</f>
        <v>0</v>
      </c>
      <c r="K111" s="226" t="s">
        <v>127</v>
      </c>
      <c r="L111" s="231"/>
      <c r="M111" s="232" t="s">
        <v>19</v>
      </c>
      <c r="N111" s="233" t="s">
        <v>47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313</v>
      </c>
      <c r="AT111" s="184" t="s">
        <v>216</v>
      </c>
      <c r="AU111" s="184" t="s">
        <v>84</v>
      </c>
      <c r="AY111" s="17" t="s">
        <v>121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84</v>
      </c>
      <c r="BK111" s="185">
        <f>ROUND(I111*H111,2)</f>
        <v>0</v>
      </c>
      <c r="BL111" s="17" t="s">
        <v>222</v>
      </c>
      <c r="BM111" s="184" t="s">
        <v>369</v>
      </c>
    </row>
    <row r="112" spans="1:65" s="2" customFormat="1" ht="21.75" customHeight="1">
      <c r="A112" s="34"/>
      <c r="B112" s="35"/>
      <c r="C112" s="173" t="s">
        <v>259</v>
      </c>
      <c r="D112" s="173" t="s">
        <v>123</v>
      </c>
      <c r="E112" s="174" t="s">
        <v>473</v>
      </c>
      <c r="F112" s="175" t="s">
        <v>474</v>
      </c>
      <c r="G112" s="176" t="s">
        <v>290</v>
      </c>
      <c r="H112" s="177">
        <v>6</v>
      </c>
      <c r="I112" s="178"/>
      <c r="J112" s="179">
        <f>ROUND(I112*H112,2)</f>
        <v>0</v>
      </c>
      <c r="K112" s="175" t="s">
        <v>127</v>
      </c>
      <c r="L112" s="39"/>
      <c r="M112" s="180" t="s">
        <v>19</v>
      </c>
      <c r="N112" s="181" t="s">
        <v>47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222</v>
      </c>
      <c r="AT112" s="184" t="s">
        <v>123</v>
      </c>
      <c r="AU112" s="184" t="s">
        <v>84</v>
      </c>
      <c r="AY112" s="17" t="s">
        <v>121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222</v>
      </c>
      <c r="BM112" s="184" t="s">
        <v>383</v>
      </c>
    </row>
    <row r="113" spans="1:65" s="2" customFormat="1" ht="11.25">
      <c r="A113" s="34"/>
      <c r="B113" s="35"/>
      <c r="C113" s="36"/>
      <c r="D113" s="186" t="s">
        <v>130</v>
      </c>
      <c r="E113" s="36"/>
      <c r="F113" s="187" t="s">
        <v>475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130</v>
      </c>
      <c r="AU113" s="17" t="s">
        <v>84</v>
      </c>
    </row>
    <row r="114" spans="1:65" s="2" customFormat="1" ht="16.5" customHeight="1">
      <c r="A114" s="34"/>
      <c r="B114" s="35"/>
      <c r="C114" s="224" t="s">
        <v>264</v>
      </c>
      <c r="D114" s="224" t="s">
        <v>216</v>
      </c>
      <c r="E114" s="225" t="s">
        <v>476</v>
      </c>
      <c r="F114" s="226" t="s">
        <v>477</v>
      </c>
      <c r="G114" s="227" t="s">
        <v>427</v>
      </c>
      <c r="H114" s="228">
        <v>6</v>
      </c>
      <c r="I114" s="229"/>
      <c r="J114" s="230">
        <f>ROUND(I114*H114,2)</f>
        <v>0</v>
      </c>
      <c r="K114" s="226" t="s">
        <v>19</v>
      </c>
      <c r="L114" s="231"/>
      <c r="M114" s="232" t="s">
        <v>19</v>
      </c>
      <c r="N114" s="233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313</v>
      </c>
      <c r="AT114" s="184" t="s">
        <v>216</v>
      </c>
      <c r="AU114" s="184" t="s">
        <v>84</v>
      </c>
      <c r="AY114" s="17" t="s">
        <v>121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222</v>
      </c>
      <c r="BM114" s="184" t="s">
        <v>394</v>
      </c>
    </row>
    <row r="115" spans="1:65" s="2" customFormat="1" ht="21.75" customHeight="1">
      <c r="A115" s="34"/>
      <c r="B115" s="35"/>
      <c r="C115" s="173" t="s">
        <v>269</v>
      </c>
      <c r="D115" s="173" t="s">
        <v>123</v>
      </c>
      <c r="E115" s="174" t="s">
        <v>478</v>
      </c>
      <c r="F115" s="175" t="s">
        <v>479</v>
      </c>
      <c r="G115" s="176" t="s">
        <v>168</v>
      </c>
      <c r="H115" s="177">
        <v>20</v>
      </c>
      <c r="I115" s="178"/>
      <c r="J115" s="179">
        <f>ROUND(I115*H115,2)</f>
        <v>0</v>
      </c>
      <c r="K115" s="175" t="s">
        <v>127</v>
      </c>
      <c r="L115" s="39"/>
      <c r="M115" s="180" t="s">
        <v>19</v>
      </c>
      <c r="N115" s="181" t="s">
        <v>47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222</v>
      </c>
      <c r="AT115" s="184" t="s">
        <v>123</v>
      </c>
      <c r="AU115" s="184" t="s">
        <v>84</v>
      </c>
      <c r="AY115" s="17" t="s">
        <v>121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84</v>
      </c>
      <c r="BK115" s="185">
        <f>ROUND(I115*H115,2)</f>
        <v>0</v>
      </c>
      <c r="BL115" s="17" t="s">
        <v>222</v>
      </c>
      <c r="BM115" s="184" t="s">
        <v>403</v>
      </c>
    </row>
    <row r="116" spans="1:65" s="2" customFormat="1" ht="11.25">
      <c r="A116" s="34"/>
      <c r="B116" s="35"/>
      <c r="C116" s="36"/>
      <c r="D116" s="186" t="s">
        <v>130</v>
      </c>
      <c r="E116" s="36"/>
      <c r="F116" s="187" t="s">
        <v>480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130</v>
      </c>
      <c r="AU116" s="17" t="s">
        <v>84</v>
      </c>
    </row>
    <row r="117" spans="1:65" s="2" customFormat="1" ht="16.5" customHeight="1">
      <c r="A117" s="34"/>
      <c r="B117" s="35"/>
      <c r="C117" s="224" t="s">
        <v>274</v>
      </c>
      <c r="D117" s="224" t="s">
        <v>216</v>
      </c>
      <c r="E117" s="225" t="s">
        <v>481</v>
      </c>
      <c r="F117" s="226" t="s">
        <v>482</v>
      </c>
      <c r="G117" s="227" t="s">
        <v>219</v>
      </c>
      <c r="H117" s="228">
        <v>20</v>
      </c>
      <c r="I117" s="229"/>
      <c r="J117" s="230">
        <f>ROUND(I117*H117,2)</f>
        <v>0</v>
      </c>
      <c r="K117" s="226" t="s">
        <v>127</v>
      </c>
      <c r="L117" s="231"/>
      <c r="M117" s="232" t="s">
        <v>19</v>
      </c>
      <c r="N117" s="233" t="s">
        <v>47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313</v>
      </c>
      <c r="AT117" s="184" t="s">
        <v>216</v>
      </c>
      <c r="AU117" s="184" t="s">
        <v>84</v>
      </c>
      <c r="AY117" s="17" t="s">
        <v>121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222</v>
      </c>
      <c r="BM117" s="184" t="s">
        <v>483</v>
      </c>
    </row>
    <row r="118" spans="1:65" s="2" customFormat="1" ht="16.5" customHeight="1">
      <c r="A118" s="34"/>
      <c r="B118" s="35"/>
      <c r="C118" s="173" t="s">
        <v>279</v>
      </c>
      <c r="D118" s="173" t="s">
        <v>123</v>
      </c>
      <c r="E118" s="174" t="s">
        <v>484</v>
      </c>
      <c r="F118" s="175" t="s">
        <v>485</v>
      </c>
      <c r="G118" s="176" t="s">
        <v>290</v>
      </c>
      <c r="H118" s="177">
        <v>1</v>
      </c>
      <c r="I118" s="178"/>
      <c r="J118" s="179">
        <f>ROUND(I118*H118,2)</f>
        <v>0</v>
      </c>
      <c r="K118" s="175" t="s">
        <v>127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222</v>
      </c>
      <c r="AT118" s="184" t="s">
        <v>123</v>
      </c>
      <c r="AU118" s="184" t="s">
        <v>84</v>
      </c>
      <c r="AY118" s="17" t="s">
        <v>121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222</v>
      </c>
      <c r="BM118" s="184" t="s">
        <v>486</v>
      </c>
    </row>
    <row r="119" spans="1:65" s="2" customFormat="1" ht="11.25">
      <c r="A119" s="34"/>
      <c r="B119" s="35"/>
      <c r="C119" s="36"/>
      <c r="D119" s="186" t="s">
        <v>130</v>
      </c>
      <c r="E119" s="36"/>
      <c r="F119" s="187" t="s">
        <v>487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84</v>
      </c>
    </row>
    <row r="120" spans="1:65" s="2" customFormat="1" ht="16.5" customHeight="1">
      <c r="A120" s="34"/>
      <c r="B120" s="35"/>
      <c r="C120" s="224" t="s">
        <v>287</v>
      </c>
      <c r="D120" s="224" t="s">
        <v>216</v>
      </c>
      <c r="E120" s="225" t="s">
        <v>488</v>
      </c>
      <c r="F120" s="226" t="s">
        <v>489</v>
      </c>
      <c r="G120" s="227" t="s">
        <v>290</v>
      </c>
      <c r="H120" s="228">
        <v>1</v>
      </c>
      <c r="I120" s="229"/>
      <c r="J120" s="230">
        <f>ROUND(I120*H120,2)</f>
        <v>0</v>
      </c>
      <c r="K120" s="226" t="s">
        <v>127</v>
      </c>
      <c r="L120" s="231"/>
      <c r="M120" s="232" t="s">
        <v>19</v>
      </c>
      <c r="N120" s="233" t="s">
        <v>47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313</v>
      </c>
      <c r="AT120" s="184" t="s">
        <v>216</v>
      </c>
      <c r="AU120" s="184" t="s">
        <v>84</v>
      </c>
      <c r="AY120" s="17" t="s">
        <v>121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222</v>
      </c>
      <c r="BM120" s="184" t="s">
        <v>490</v>
      </c>
    </row>
    <row r="121" spans="1:65" s="2" customFormat="1" ht="21.75" customHeight="1">
      <c r="A121" s="34"/>
      <c r="B121" s="35"/>
      <c r="C121" s="173" t="s">
        <v>294</v>
      </c>
      <c r="D121" s="173" t="s">
        <v>123</v>
      </c>
      <c r="E121" s="174" t="s">
        <v>491</v>
      </c>
      <c r="F121" s="175" t="s">
        <v>492</v>
      </c>
      <c r="G121" s="176" t="s">
        <v>290</v>
      </c>
      <c r="H121" s="177">
        <v>16</v>
      </c>
      <c r="I121" s="178"/>
      <c r="J121" s="179">
        <f>ROUND(I121*H121,2)</f>
        <v>0</v>
      </c>
      <c r="K121" s="175" t="s">
        <v>127</v>
      </c>
      <c r="L121" s="39"/>
      <c r="M121" s="180" t="s">
        <v>19</v>
      </c>
      <c r="N121" s="181" t="s">
        <v>47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222</v>
      </c>
      <c r="AT121" s="184" t="s">
        <v>123</v>
      </c>
      <c r="AU121" s="184" t="s">
        <v>84</v>
      </c>
      <c r="AY121" s="17" t="s">
        <v>121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222</v>
      </c>
      <c r="BM121" s="184" t="s">
        <v>493</v>
      </c>
    </row>
    <row r="122" spans="1:65" s="2" customFormat="1" ht="11.25">
      <c r="A122" s="34"/>
      <c r="B122" s="35"/>
      <c r="C122" s="36"/>
      <c r="D122" s="186" t="s">
        <v>130</v>
      </c>
      <c r="E122" s="36"/>
      <c r="F122" s="187" t="s">
        <v>494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130</v>
      </c>
      <c r="AU122" s="17" t="s">
        <v>84</v>
      </c>
    </row>
    <row r="123" spans="1:65" s="2" customFormat="1" ht="21.75" customHeight="1">
      <c r="A123" s="34"/>
      <c r="B123" s="35"/>
      <c r="C123" s="173" t="s">
        <v>299</v>
      </c>
      <c r="D123" s="173" t="s">
        <v>123</v>
      </c>
      <c r="E123" s="174" t="s">
        <v>495</v>
      </c>
      <c r="F123" s="175" t="s">
        <v>496</v>
      </c>
      <c r="G123" s="176" t="s">
        <v>290</v>
      </c>
      <c r="H123" s="177">
        <v>24</v>
      </c>
      <c r="I123" s="178"/>
      <c r="J123" s="179">
        <f>ROUND(I123*H123,2)</f>
        <v>0</v>
      </c>
      <c r="K123" s="175" t="s">
        <v>127</v>
      </c>
      <c r="L123" s="39"/>
      <c r="M123" s="180" t="s">
        <v>19</v>
      </c>
      <c r="N123" s="181" t="s">
        <v>47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222</v>
      </c>
      <c r="AT123" s="184" t="s">
        <v>123</v>
      </c>
      <c r="AU123" s="184" t="s">
        <v>84</v>
      </c>
      <c r="AY123" s="17" t="s">
        <v>121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222</v>
      </c>
      <c r="BM123" s="184" t="s">
        <v>497</v>
      </c>
    </row>
    <row r="124" spans="1:65" s="2" customFormat="1" ht="11.25">
      <c r="A124" s="34"/>
      <c r="B124" s="35"/>
      <c r="C124" s="36"/>
      <c r="D124" s="186" t="s">
        <v>130</v>
      </c>
      <c r="E124" s="36"/>
      <c r="F124" s="187" t="s">
        <v>498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130</v>
      </c>
      <c r="AU124" s="17" t="s">
        <v>84</v>
      </c>
    </row>
    <row r="125" spans="1:65" s="2" customFormat="1" ht="16.5" customHeight="1">
      <c r="A125" s="34"/>
      <c r="B125" s="35"/>
      <c r="C125" s="173" t="s">
        <v>304</v>
      </c>
      <c r="D125" s="173" t="s">
        <v>123</v>
      </c>
      <c r="E125" s="174" t="s">
        <v>499</v>
      </c>
      <c r="F125" s="175" t="s">
        <v>500</v>
      </c>
      <c r="G125" s="176" t="s">
        <v>501</v>
      </c>
      <c r="H125" s="177">
        <v>2</v>
      </c>
      <c r="I125" s="178"/>
      <c r="J125" s="179">
        <f>ROUND(I125*H125,2)</f>
        <v>0</v>
      </c>
      <c r="K125" s="175" t="s">
        <v>127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222</v>
      </c>
      <c r="AT125" s="184" t="s">
        <v>123</v>
      </c>
      <c r="AU125" s="184" t="s">
        <v>84</v>
      </c>
      <c r="AY125" s="17" t="s">
        <v>121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222</v>
      </c>
      <c r="BM125" s="184" t="s">
        <v>502</v>
      </c>
    </row>
    <row r="126" spans="1:65" s="2" customFormat="1" ht="11.25">
      <c r="A126" s="34"/>
      <c r="B126" s="35"/>
      <c r="C126" s="36"/>
      <c r="D126" s="186" t="s">
        <v>130</v>
      </c>
      <c r="E126" s="36"/>
      <c r="F126" s="187" t="s">
        <v>503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130</v>
      </c>
      <c r="AU126" s="17" t="s">
        <v>84</v>
      </c>
    </row>
    <row r="127" spans="1:65" s="2" customFormat="1" ht="16.5" customHeight="1">
      <c r="A127" s="34"/>
      <c r="B127" s="35"/>
      <c r="C127" s="173" t="s">
        <v>308</v>
      </c>
      <c r="D127" s="173" t="s">
        <v>123</v>
      </c>
      <c r="E127" s="174" t="s">
        <v>504</v>
      </c>
      <c r="F127" s="175" t="s">
        <v>505</v>
      </c>
      <c r="G127" s="176" t="s">
        <v>506</v>
      </c>
      <c r="H127" s="177">
        <v>2</v>
      </c>
      <c r="I127" s="178"/>
      <c r="J127" s="179">
        <f>ROUND(I127*H127,2)</f>
        <v>0</v>
      </c>
      <c r="K127" s="175" t="s">
        <v>19</v>
      </c>
      <c r="L127" s="39"/>
      <c r="M127" s="180" t="s">
        <v>19</v>
      </c>
      <c r="N127" s="181" t="s">
        <v>47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222</v>
      </c>
      <c r="AT127" s="184" t="s">
        <v>123</v>
      </c>
      <c r="AU127" s="184" t="s">
        <v>84</v>
      </c>
      <c r="AY127" s="17" t="s">
        <v>121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222</v>
      </c>
      <c r="BM127" s="184" t="s">
        <v>507</v>
      </c>
    </row>
    <row r="128" spans="1:65" s="2" customFormat="1" ht="16.5" customHeight="1">
      <c r="A128" s="34"/>
      <c r="B128" s="35"/>
      <c r="C128" s="173" t="s">
        <v>313</v>
      </c>
      <c r="D128" s="173" t="s">
        <v>123</v>
      </c>
      <c r="E128" s="174" t="s">
        <v>508</v>
      </c>
      <c r="F128" s="175" t="s">
        <v>509</v>
      </c>
      <c r="G128" s="176" t="s">
        <v>506</v>
      </c>
      <c r="H128" s="177">
        <v>1</v>
      </c>
      <c r="I128" s="178"/>
      <c r="J128" s="179">
        <f>ROUND(I128*H128,2)</f>
        <v>0</v>
      </c>
      <c r="K128" s="175" t="s">
        <v>127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222</v>
      </c>
      <c r="AT128" s="184" t="s">
        <v>123</v>
      </c>
      <c r="AU128" s="184" t="s">
        <v>84</v>
      </c>
      <c r="AY128" s="17" t="s">
        <v>121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222</v>
      </c>
      <c r="BM128" s="184" t="s">
        <v>510</v>
      </c>
    </row>
    <row r="129" spans="1:65" s="2" customFormat="1" ht="11.25">
      <c r="A129" s="34"/>
      <c r="B129" s="35"/>
      <c r="C129" s="36"/>
      <c r="D129" s="186" t="s">
        <v>130</v>
      </c>
      <c r="E129" s="36"/>
      <c r="F129" s="187" t="s">
        <v>511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130</v>
      </c>
      <c r="AU129" s="17" t="s">
        <v>84</v>
      </c>
    </row>
    <row r="130" spans="1:65" s="2" customFormat="1" ht="16.5" customHeight="1">
      <c r="A130" s="34"/>
      <c r="B130" s="35"/>
      <c r="C130" s="173" t="s">
        <v>320</v>
      </c>
      <c r="D130" s="173" t="s">
        <v>123</v>
      </c>
      <c r="E130" s="174" t="s">
        <v>512</v>
      </c>
      <c r="F130" s="175" t="s">
        <v>513</v>
      </c>
      <c r="G130" s="176" t="s">
        <v>290</v>
      </c>
      <c r="H130" s="177">
        <v>1</v>
      </c>
      <c r="I130" s="178"/>
      <c r="J130" s="179">
        <f>ROUND(I130*H130,2)</f>
        <v>0</v>
      </c>
      <c r="K130" s="175" t="s">
        <v>127</v>
      </c>
      <c r="L130" s="39"/>
      <c r="M130" s="180" t="s">
        <v>19</v>
      </c>
      <c r="N130" s="181" t="s">
        <v>47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222</v>
      </c>
      <c r="AT130" s="184" t="s">
        <v>123</v>
      </c>
      <c r="AU130" s="184" t="s">
        <v>84</v>
      </c>
      <c r="AY130" s="17" t="s">
        <v>121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222</v>
      </c>
      <c r="BM130" s="184" t="s">
        <v>514</v>
      </c>
    </row>
    <row r="131" spans="1:65" s="2" customFormat="1" ht="11.25">
      <c r="A131" s="34"/>
      <c r="B131" s="35"/>
      <c r="C131" s="36"/>
      <c r="D131" s="186" t="s">
        <v>130</v>
      </c>
      <c r="E131" s="36"/>
      <c r="F131" s="187" t="s">
        <v>515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130</v>
      </c>
      <c r="AU131" s="17" t="s">
        <v>84</v>
      </c>
    </row>
    <row r="132" spans="1:65" s="12" customFormat="1" ht="25.9" customHeight="1">
      <c r="B132" s="157"/>
      <c r="C132" s="158"/>
      <c r="D132" s="159" t="s">
        <v>75</v>
      </c>
      <c r="E132" s="160" t="s">
        <v>516</v>
      </c>
      <c r="F132" s="160" t="s">
        <v>517</v>
      </c>
      <c r="G132" s="158"/>
      <c r="H132" s="158"/>
      <c r="I132" s="161"/>
      <c r="J132" s="162">
        <f>BK132</f>
        <v>0</v>
      </c>
      <c r="K132" s="158"/>
      <c r="L132" s="163"/>
      <c r="M132" s="164"/>
      <c r="N132" s="165"/>
      <c r="O132" s="165"/>
      <c r="P132" s="166">
        <f>SUM(P133:P165)</f>
        <v>0</v>
      </c>
      <c r="Q132" s="165"/>
      <c r="R132" s="166">
        <f>SUM(R133:R165)</f>
        <v>0</v>
      </c>
      <c r="S132" s="165"/>
      <c r="T132" s="167">
        <f>SUM(T133:T165)</f>
        <v>0</v>
      </c>
      <c r="AR132" s="168" t="s">
        <v>141</v>
      </c>
      <c r="AT132" s="169" t="s">
        <v>75</v>
      </c>
      <c r="AU132" s="169" t="s">
        <v>76</v>
      </c>
      <c r="AY132" s="168" t="s">
        <v>121</v>
      </c>
      <c r="BK132" s="170">
        <f>SUM(BK133:BK165)</f>
        <v>0</v>
      </c>
    </row>
    <row r="133" spans="1:65" s="2" customFormat="1" ht="16.5" customHeight="1">
      <c r="A133" s="34"/>
      <c r="B133" s="35"/>
      <c r="C133" s="173" t="s">
        <v>325</v>
      </c>
      <c r="D133" s="173" t="s">
        <v>123</v>
      </c>
      <c r="E133" s="174" t="s">
        <v>518</v>
      </c>
      <c r="F133" s="175" t="s">
        <v>519</v>
      </c>
      <c r="G133" s="176" t="s">
        <v>520</v>
      </c>
      <c r="H133" s="177">
        <v>0.02</v>
      </c>
      <c r="I133" s="178"/>
      <c r="J133" s="179">
        <f>ROUND(I133*H133,2)</f>
        <v>0</v>
      </c>
      <c r="K133" s="175" t="s">
        <v>127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510</v>
      </c>
      <c r="AT133" s="184" t="s">
        <v>123</v>
      </c>
      <c r="AU133" s="184" t="s">
        <v>84</v>
      </c>
      <c r="AY133" s="17" t="s">
        <v>121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510</v>
      </c>
      <c r="BM133" s="184" t="s">
        <v>521</v>
      </c>
    </row>
    <row r="134" spans="1:65" s="2" customFormat="1" ht="11.25">
      <c r="A134" s="34"/>
      <c r="B134" s="35"/>
      <c r="C134" s="36"/>
      <c r="D134" s="186" t="s">
        <v>130</v>
      </c>
      <c r="E134" s="36"/>
      <c r="F134" s="187" t="s">
        <v>522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130</v>
      </c>
      <c r="AU134" s="17" t="s">
        <v>84</v>
      </c>
    </row>
    <row r="135" spans="1:65" s="2" customFormat="1" ht="16.5" customHeight="1">
      <c r="A135" s="34"/>
      <c r="B135" s="35"/>
      <c r="C135" s="173" t="s">
        <v>330</v>
      </c>
      <c r="D135" s="173" t="s">
        <v>123</v>
      </c>
      <c r="E135" s="174" t="s">
        <v>523</v>
      </c>
      <c r="F135" s="175" t="s">
        <v>524</v>
      </c>
      <c r="G135" s="176" t="s">
        <v>180</v>
      </c>
      <c r="H135" s="177">
        <v>2</v>
      </c>
      <c r="I135" s="178"/>
      <c r="J135" s="179">
        <f>ROUND(I135*H135,2)</f>
        <v>0</v>
      </c>
      <c r="K135" s="175" t="s">
        <v>127</v>
      </c>
      <c r="L135" s="39"/>
      <c r="M135" s="180" t="s">
        <v>19</v>
      </c>
      <c r="N135" s="181" t="s">
        <v>47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510</v>
      </c>
      <c r="AT135" s="184" t="s">
        <v>123</v>
      </c>
      <c r="AU135" s="184" t="s">
        <v>84</v>
      </c>
      <c r="AY135" s="17" t="s">
        <v>121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510</v>
      </c>
      <c r="BM135" s="184" t="s">
        <v>525</v>
      </c>
    </row>
    <row r="136" spans="1:65" s="2" customFormat="1" ht="11.25">
      <c r="A136" s="34"/>
      <c r="B136" s="35"/>
      <c r="C136" s="36"/>
      <c r="D136" s="186" t="s">
        <v>130</v>
      </c>
      <c r="E136" s="36"/>
      <c r="F136" s="187" t="s">
        <v>526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84</v>
      </c>
    </row>
    <row r="137" spans="1:65" s="2" customFormat="1" ht="16.5" customHeight="1">
      <c r="A137" s="34"/>
      <c r="B137" s="35"/>
      <c r="C137" s="173" t="s">
        <v>337</v>
      </c>
      <c r="D137" s="173" t="s">
        <v>123</v>
      </c>
      <c r="E137" s="174" t="s">
        <v>527</v>
      </c>
      <c r="F137" s="175" t="s">
        <v>528</v>
      </c>
      <c r="G137" s="176" t="s">
        <v>180</v>
      </c>
      <c r="H137" s="177">
        <v>2</v>
      </c>
      <c r="I137" s="178"/>
      <c r="J137" s="179">
        <f>ROUND(I137*H137,2)</f>
        <v>0</v>
      </c>
      <c r="K137" s="175" t="s">
        <v>127</v>
      </c>
      <c r="L137" s="39"/>
      <c r="M137" s="180" t="s">
        <v>19</v>
      </c>
      <c r="N137" s="181" t="s">
        <v>47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510</v>
      </c>
      <c r="AT137" s="184" t="s">
        <v>123</v>
      </c>
      <c r="AU137" s="184" t="s">
        <v>84</v>
      </c>
      <c r="AY137" s="17" t="s">
        <v>121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510</v>
      </c>
      <c r="BM137" s="184" t="s">
        <v>529</v>
      </c>
    </row>
    <row r="138" spans="1:65" s="2" customFormat="1" ht="11.25">
      <c r="A138" s="34"/>
      <c r="B138" s="35"/>
      <c r="C138" s="36"/>
      <c r="D138" s="186" t="s">
        <v>130</v>
      </c>
      <c r="E138" s="36"/>
      <c r="F138" s="187" t="s">
        <v>530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130</v>
      </c>
      <c r="AU138" s="17" t="s">
        <v>84</v>
      </c>
    </row>
    <row r="139" spans="1:65" s="2" customFormat="1" ht="16.5" customHeight="1">
      <c r="A139" s="34"/>
      <c r="B139" s="35"/>
      <c r="C139" s="173" t="s">
        <v>342</v>
      </c>
      <c r="D139" s="173" t="s">
        <v>123</v>
      </c>
      <c r="E139" s="174" t="s">
        <v>531</v>
      </c>
      <c r="F139" s="175" t="s">
        <v>532</v>
      </c>
      <c r="G139" s="176" t="s">
        <v>168</v>
      </c>
      <c r="H139" s="177">
        <v>2</v>
      </c>
      <c r="I139" s="178"/>
      <c r="J139" s="179">
        <f>ROUND(I139*H139,2)</f>
        <v>0</v>
      </c>
      <c r="K139" s="175" t="s">
        <v>127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510</v>
      </c>
      <c r="AT139" s="184" t="s">
        <v>123</v>
      </c>
      <c r="AU139" s="184" t="s">
        <v>84</v>
      </c>
      <c r="AY139" s="17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510</v>
      </c>
      <c r="BM139" s="184" t="s">
        <v>533</v>
      </c>
    </row>
    <row r="140" spans="1:65" s="2" customFormat="1" ht="11.25">
      <c r="A140" s="34"/>
      <c r="B140" s="35"/>
      <c r="C140" s="36"/>
      <c r="D140" s="186" t="s">
        <v>130</v>
      </c>
      <c r="E140" s="36"/>
      <c r="F140" s="187" t="s">
        <v>534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84</v>
      </c>
    </row>
    <row r="141" spans="1:65" s="2" customFormat="1" ht="16.5" customHeight="1">
      <c r="A141" s="34"/>
      <c r="B141" s="35"/>
      <c r="C141" s="224" t="s">
        <v>347</v>
      </c>
      <c r="D141" s="224" t="s">
        <v>216</v>
      </c>
      <c r="E141" s="225" t="s">
        <v>535</v>
      </c>
      <c r="F141" s="226" t="s">
        <v>536</v>
      </c>
      <c r="G141" s="227" t="s">
        <v>168</v>
      </c>
      <c r="H141" s="228">
        <v>2</v>
      </c>
      <c r="I141" s="229"/>
      <c r="J141" s="230">
        <f>ROUND(I141*H141,2)</f>
        <v>0</v>
      </c>
      <c r="K141" s="226" t="s">
        <v>127</v>
      </c>
      <c r="L141" s="231"/>
      <c r="M141" s="232" t="s">
        <v>19</v>
      </c>
      <c r="N141" s="233" t="s">
        <v>47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537</v>
      </c>
      <c r="AT141" s="184" t="s">
        <v>216</v>
      </c>
      <c r="AU141" s="184" t="s">
        <v>84</v>
      </c>
      <c r="AY141" s="17" t="s">
        <v>121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510</v>
      </c>
      <c r="BM141" s="184" t="s">
        <v>538</v>
      </c>
    </row>
    <row r="142" spans="1:65" s="2" customFormat="1" ht="16.5" customHeight="1">
      <c r="A142" s="34"/>
      <c r="B142" s="35"/>
      <c r="C142" s="173" t="s">
        <v>352</v>
      </c>
      <c r="D142" s="173" t="s">
        <v>123</v>
      </c>
      <c r="E142" s="174" t="s">
        <v>539</v>
      </c>
      <c r="F142" s="175" t="s">
        <v>540</v>
      </c>
      <c r="G142" s="176" t="s">
        <v>168</v>
      </c>
      <c r="H142" s="177">
        <v>4</v>
      </c>
      <c r="I142" s="178"/>
      <c r="J142" s="179">
        <f>ROUND(I142*H142,2)</f>
        <v>0</v>
      </c>
      <c r="K142" s="175" t="s">
        <v>127</v>
      </c>
      <c r="L142" s="39"/>
      <c r="M142" s="180" t="s">
        <v>19</v>
      </c>
      <c r="N142" s="181" t="s">
        <v>47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510</v>
      </c>
      <c r="AT142" s="184" t="s">
        <v>123</v>
      </c>
      <c r="AU142" s="184" t="s">
        <v>84</v>
      </c>
      <c r="AY142" s="17" t="s">
        <v>121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510</v>
      </c>
      <c r="BM142" s="184" t="s">
        <v>541</v>
      </c>
    </row>
    <row r="143" spans="1:65" s="2" customFormat="1" ht="11.25">
      <c r="A143" s="34"/>
      <c r="B143" s="35"/>
      <c r="C143" s="36"/>
      <c r="D143" s="186" t="s">
        <v>130</v>
      </c>
      <c r="E143" s="36"/>
      <c r="F143" s="187" t="s">
        <v>542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130</v>
      </c>
      <c r="AU143" s="17" t="s">
        <v>84</v>
      </c>
    </row>
    <row r="144" spans="1:65" s="2" customFormat="1" ht="16.5" customHeight="1">
      <c r="A144" s="34"/>
      <c r="B144" s="35"/>
      <c r="C144" s="224" t="s">
        <v>357</v>
      </c>
      <c r="D144" s="224" t="s">
        <v>216</v>
      </c>
      <c r="E144" s="225" t="s">
        <v>543</v>
      </c>
      <c r="F144" s="226" t="s">
        <v>544</v>
      </c>
      <c r="G144" s="227" t="s">
        <v>168</v>
      </c>
      <c r="H144" s="228">
        <v>4</v>
      </c>
      <c r="I144" s="229"/>
      <c r="J144" s="230">
        <f>ROUND(I144*H144,2)</f>
        <v>0</v>
      </c>
      <c r="K144" s="226" t="s">
        <v>127</v>
      </c>
      <c r="L144" s="231"/>
      <c r="M144" s="232" t="s">
        <v>19</v>
      </c>
      <c r="N144" s="233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537</v>
      </c>
      <c r="AT144" s="184" t="s">
        <v>216</v>
      </c>
      <c r="AU144" s="184" t="s">
        <v>84</v>
      </c>
      <c r="AY144" s="17" t="s">
        <v>121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510</v>
      </c>
      <c r="BM144" s="184" t="s">
        <v>545</v>
      </c>
    </row>
    <row r="145" spans="1:65" s="2" customFormat="1" ht="16.5" customHeight="1">
      <c r="A145" s="34"/>
      <c r="B145" s="35"/>
      <c r="C145" s="173" t="s">
        <v>362</v>
      </c>
      <c r="D145" s="173" t="s">
        <v>123</v>
      </c>
      <c r="E145" s="174" t="s">
        <v>546</v>
      </c>
      <c r="F145" s="175" t="s">
        <v>547</v>
      </c>
      <c r="G145" s="176" t="s">
        <v>168</v>
      </c>
      <c r="H145" s="177">
        <v>20</v>
      </c>
      <c r="I145" s="178"/>
      <c r="J145" s="179">
        <f>ROUND(I145*H145,2)</f>
        <v>0</v>
      </c>
      <c r="K145" s="175" t="s">
        <v>127</v>
      </c>
      <c r="L145" s="39"/>
      <c r="M145" s="180" t="s">
        <v>19</v>
      </c>
      <c r="N145" s="181" t="s">
        <v>47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510</v>
      </c>
      <c r="AT145" s="184" t="s">
        <v>123</v>
      </c>
      <c r="AU145" s="184" t="s">
        <v>84</v>
      </c>
      <c r="AY145" s="17" t="s">
        <v>121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510</v>
      </c>
      <c r="BM145" s="184" t="s">
        <v>548</v>
      </c>
    </row>
    <row r="146" spans="1:65" s="2" customFormat="1" ht="11.25">
      <c r="A146" s="34"/>
      <c r="B146" s="35"/>
      <c r="C146" s="36"/>
      <c r="D146" s="186" t="s">
        <v>130</v>
      </c>
      <c r="E146" s="36"/>
      <c r="F146" s="187" t="s">
        <v>549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84</v>
      </c>
    </row>
    <row r="147" spans="1:65" s="2" customFormat="1" ht="16.5" customHeight="1">
      <c r="A147" s="34"/>
      <c r="B147" s="35"/>
      <c r="C147" s="224" t="s">
        <v>369</v>
      </c>
      <c r="D147" s="224" t="s">
        <v>216</v>
      </c>
      <c r="E147" s="225" t="s">
        <v>550</v>
      </c>
      <c r="F147" s="226" t="s">
        <v>551</v>
      </c>
      <c r="G147" s="227" t="s">
        <v>168</v>
      </c>
      <c r="H147" s="228">
        <v>20</v>
      </c>
      <c r="I147" s="229"/>
      <c r="J147" s="230">
        <f>ROUND(I147*H147,2)</f>
        <v>0</v>
      </c>
      <c r="K147" s="226" t="s">
        <v>127</v>
      </c>
      <c r="L147" s="231"/>
      <c r="M147" s="232" t="s">
        <v>19</v>
      </c>
      <c r="N147" s="233" t="s">
        <v>47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537</v>
      </c>
      <c r="AT147" s="184" t="s">
        <v>216</v>
      </c>
      <c r="AU147" s="184" t="s">
        <v>84</v>
      </c>
      <c r="AY147" s="17" t="s">
        <v>121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510</v>
      </c>
      <c r="BM147" s="184" t="s">
        <v>552</v>
      </c>
    </row>
    <row r="148" spans="1:65" s="2" customFormat="1" ht="16.5" customHeight="1">
      <c r="A148" s="34"/>
      <c r="B148" s="35"/>
      <c r="C148" s="173" t="s">
        <v>376</v>
      </c>
      <c r="D148" s="173" t="s">
        <v>123</v>
      </c>
      <c r="E148" s="174" t="s">
        <v>553</v>
      </c>
      <c r="F148" s="175" t="s">
        <v>554</v>
      </c>
      <c r="G148" s="176" t="s">
        <v>168</v>
      </c>
      <c r="H148" s="177">
        <v>20</v>
      </c>
      <c r="I148" s="178"/>
      <c r="J148" s="179">
        <f>ROUND(I148*H148,2)</f>
        <v>0</v>
      </c>
      <c r="K148" s="175" t="s">
        <v>127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510</v>
      </c>
      <c r="AT148" s="184" t="s">
        <v>123</v>
      </c>
      <c r="AU148" s="184" t="s">
        <v>84</v>
      </c>
      <c r="AY148" s="17" t="s">
        <v>121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510</v>
      </c>
      <c r="BM148" s="184" t="s">
        <v>555</v>
      </c>
    </row>
    <row r="149" spans="1:65" s="2" customFormat="1" ht="11.25">
      <c r="A149" s="34"/>
      <c r="B149" s="35"/>
      <c r="C149" s="36"/>
      <c r="D149" s="186" t="s">
        <v>130</v>
      </c>
      <c r="E149" s="36"/>
      <c r="F149" s="187" t="s">
        <v>556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130</v>
      </c>
      <c r="AU149" s="17" t="s">
        <v>84</v>
      </c>
    </row>
    <row r="150" spans="1:65" s="2" customFormat="1" ht="16.5" customHeight="1">
      <c r="A150" s="34"/>
      <c r="B150" s="35"/>
      <c r="C150" s="173" t="s">
        <v>383</v>
      </c>
      <c r="D150" s="173" t="s">
        <v>123</v>
      </c>
      <c r="E150" s="174" t="s">
        <v>557</v>
      </c>
      <c r="F150" s="175" t="s">
        <v>558</v>
      </c>
      <c r="G150" s="176" t="s">
        <v>168</v>
      </c>
      <c r="H150" s="177">
        <v>20</v>
      </c>
      <c r="I150" s="178"/>
      <c r="J150" s="179">
        <f>ROUND(I150*H150,2)</f>
        <v>0</v>
      </c>
      <c r="K150" s="175" t="s">
        <v>127</v>
      </c>
      <c r="L150" s="39"/>
      <c r="M150" s="180" t="s">
        <v>19</v>
      </c>
      <c r="N150" s="181" t="s">
        <v>47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510</v>
      </c>
      <c r="AT150" s="184" t="s">
        <v>123</v>
      </c>
      <c r="AU150" s="184" t="s">
        <v>84</v>
      </c>
      <c r="AY150" s="17" t="s">
        <v>121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510</v>
      </c>
      <c r="BM150" s="184" t="s">
        <v>559</v>
      </c>
    </row>
    <row r="151" spans="1:65" s="2" customFormat="1" ht="11.25">
      <c r="A151" s="34"/>
      <c r="B151" s="35"/>
      <c r="C151" s="36"/>
      <c r="D151" s="186" t="s">
        <v>130</v>
      </c>
      <c r="E151" s="36"/>
      <c r="F151" s="187" t="s">
        <v>560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130</v>
      </c>
      <c r="AU151" s="17" t="s">
        <v>84</v>
      </c>
    </row>
    <row r="152" spans="1:65" s="2" customFormat="1" ht="16.5" customHeight="1">
      <c r="A152" s="34"/>
      <c r="B152" s="35"/>
      <c r="C152" s="173" t="s">
        <v>388</v>
      </c>
      <c r="D152" s="173" t="s">
        <v>123</v>
      </c>
      <c r="E152" s="174" t="s">
        <v>561</v>
      </c>
      <c r="F152" s="175" t="s">
        <v>562</v>
      </c>
      <c r="G152" s="176" t="s">
        <v>168</v>
      </c>
      <c r="H152" s="177">
        <v>20</v>
      </c>
      <c r="I152" s="178"/>
      <c r="J152" s="179">
        <f>ROUND(I152*H152,2)</f>
        <v>0</v>
      </c>
      <c r="K152" s="175" t="s">
        <v>127</v>
      </c>
      <c r="L152" s="39"/>
      <c r="M152" s="180" t="s">
        <v>19</v>
      </c>
      <c r="N152" s="181" t="s">
        <v>47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510</v>
      </c>
      <c r="AT152" s="184" t="s">
        <v>123</v>
      </c>
      <c r="AU152" s="184" t="s">
        <v>84</v>
      </c>
      <c r="AY152" s="17" t="s">
        <v>121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510</v>
      </c>
      <c r="BM152" s="184" t="s">
        <v>563</v>
      </c>
    </row>
    <row r="153" spans="1:65" s="2" customFormat="1" ht="11.25">
      <c r="A153" s="34"/>
      <c r="B153" s="35"/>
      <c r="C153" s="36"/>
      <c r="D153" s="186" t="s">
        <v>130</v>
      </c>
      <c r="E153" s="36"/>
      <c r="F153" s="187" t="s">
        <v>564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130</v>
      </c>
      <c r="AU153" s="17" t="s">
        <v>84</v>
      </c>
    </row>
    <row r="154" spans="1:65" s="2" customFormat="1" ht="16.5" customHeight="1">
      <c r="A154" s="34"/>
      <c r="B154" s="35"/>
      <c r="C154" s="224" t="s">
        <v>394</v>
      </c>
      <c r="D154" s="224" t="s">
        <v>216</v>
      </c>
      <c r="E154" s="225" t="s">
        <v>565</v>
      </c>
      <c r="F154" s="226" t="s">
        <v>566</v>
      </c>
      <c r="G154" s="227" t="s">
        <v>168</v>
      </c>
      <c r="H154" s="228">
        <v>20</v>
      </c>
      <c r="I154" s="229"/>
      <c r="J154" s="230">
        <f>ROUND(I154*H154,2)</f>
        <v>0</v>
      </c>
      <c r="K154" s="226" t="s">
        <v>127</v>
      </c>
      <c r="L154" s="231"/>
      <c r="M154" s="232" t="s">
        <v>19</v>
      </c>
      <c r="N154" s="233" t="s">
        <v>47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537</v>
      </c>
      <c r="AT154" s="184" t="s">
        <v>216</v>
      </c>
      <c r="AU154" s="184" t="s">
        <v>84</v>
      </c>
      <c r="AY154" s="17" t="s">
        <v>121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510</v>
      </c>
      <c r="BM154" s="184" t="s">
        <v>567</v>
      </c>
    </row>
    <row r="155" spans="1:65" s="2" customFormat="1" ht="16.5" customHeight="1">
      <c r="A155" s="34"/>
      <c r="B155" s="35"/>
      <c r="C155" s="173" t="s">
        <v>399</v>
      </c>
      <c r="D155" s="173" t="s">
        <v>123</v>
      </c>
      <c r="E155" s="174" t="s">
        <v>568</v>
      </c>
      <c r="F155" s="175" t="s">
        <v>569</v>
      </c>
      <c r="G155" s="176" t="s">
        <v>168</v>
      </c>
      <c r="H155" s="177">
        <v>20</v>
      </c>
      <c r="I155" s="178"/>
      <c r="J155" s="179">
        <f>ROUND(I155*H155,2)</f>
        <v>0</v>
      </c>
      <c r="K155" s="175" t="s">
        <v>127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510</v>
      </c>
      <c r="AT155" s="184" t="s">
        <v>123</v>
      </c>
      <c r="AU155" s="184" t="s">
        <v>84</v>
      </c>
      <c r="AY155" s="17" t="s">
        <v>121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510</v>
      </c>
      <c r="BM155" s="184" t="s">
        <v>570</v>
      </c>
    </row>
    <row r="156" spans="1:65" s="2" customFormat="1" ht="11.25">
      <c r="A156" s="34"/>
      <c r="B156" s="35"/>
      <c r="C156" s="36"/>
      <c r="D156" s="186" t="s">
        <v>130</v>
      </c>
      <c r="E156" s="36"/>
      <c r="F156" s="187" t="s">
        <v>571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130</v>
      </c>
      <c r="AU156" s="17" t="s">
        <v>84</v>
      </c>
    </row>
    <row r="157" spans="1:65" s="2" customFormat="1" ht="16.5" customHeight="1">
      <c r="A157" s="34"/>
      <c r="B157" s="35"/>
      <c r="C157" s="173" t="s">
        <v>403</v>
      </c>
      <c r="D157" s="173" t="s">
        <v>123</v>
      </c>
      <c r="E157" s="174" t="s">
        <v>572</v>
      </c>
      <c r="F157" s="175" t="s">
        <v>573</v>
      </c>
      <c r="G157" s="176" t="s">
        <v>126</v>
      </c>
      <c r="H157" s="177">
        <v>7</v>
      </c>
      <c r="I157" s="178"/>
      <c r="J157" s="179">
        <f>ROUND(I157*H157,2)</f>
        <v>0</v>
      </c>
      <c r="K157" s="175" t="s">
        <v>127</v>
      </c>
      <c r="L157" s="39"/>
      <c r="M157" s="180" t="s">
        <v>19</v>
      </c>
      <c r="N157" s="181" t="s">
        <v>47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510</v>
      </c>
      <c r="AT157" s="184" t="s">
        <v>123</v>
      </c>
      <c r="AU157" s="184" t="s">
        <v>84</v>
      </c>
      <c r="AY157" s="17" t="s">
        <v>121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510</v>
      </c>
      <c r="BM157" s="184" t="s">
        <v>574</v>
      </c>
    </row>
    <row r="158" spans="1:65" s="2" customFormat="1" ht="11.25">
      <c r="A158" s="34"/>
      <c r="B158" s="35"/>
      <c r="C158" s="36"/>
      <c r="D158" s="186" t="s">
        <v>130</v>
      </c>
      <c r="E158" s="36"/>
      <c r="F158" s="187" t="s">
        <v>575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130</v>
      </c>
      <c r="AU158" s="17" t="s">
        <v>84</v>
      </c>
    </row>
    <row r="159" spans="1:65" s="2" customFormat="1" ht="16.5" customHeight="1">
      <c r="A159" s="34"/>
      <c r="B159" s="35"/>
      <c r="C159" s="224" t="s">
        <v>410</v>
      </c>
      <c r="D159" s="224" t="s">
        <v>216</v>
      </c>
      <c r="E159" s="225" t="s">
        <v>576</v>
      </c>
      <c r="F159" s="226" t="s">
        <v>577</v>
      </c>
      <c r="G159" s="227" t="s">
        <v>578</v>
      </c>
      <c r="H159" s="239"/>
      <c r="I159" s="229"/>
      <c r="J159" s="230">
        <f t="shared" ref="J159:J164" si="0">ROUND(I159*H159,2)</f>
        <v>0</v>
      </c>
      <c r="K159" s="226" t="s">
        <v>19</v>
      </c>
      <c r="L159" s="231"/>
      <c r="M159" s="232" t="s">
        <v>19</v>
      </c>
      <c r="N159" s="233" t="s">
        <v>47</v>
      </c>
      <c r="O159" s="64"/>
      <c r="P159" s="182">
        <f t="shared" ref="P159:P164" si="1">O159*H159</f>
        <v>0</v>
      </c>
      <c r="Q159" s="182">
        <v>0</v>
      </c>
      <c r="R159" s="182">
        <f t="shared" ref="R159:R164" si="2">Q159*H159</f>
        <v>0</v>
      </c>
      <c r="S159" s="182">
        <v>0</v>
      </c>
      <c r="T159" s="183">
        <f t="shared" ref="T159:T164" si="3"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172</v>
      </c>
      <c r="AT159" s="184" t="s">
        <v>216</v>
      </c>
      <c r="AU159" s="184" t="s">
        <v>84</v>
      </c>
      <c r="AY159" s="17" t="s">
        <v>121</v>
      </c>
      <c r="BE159" s="185">
        <f t="shared" ref="BE159:BE164" si="4">IF(N159="základní",J159,0)</f>
        <v>0</v>
      </c>
      <c r="BF159" s="185">
        <f t="shared" ref="BF159:BF164" si="5">IF(N159="snížená",J159,0)</f>
        <v>0</v>
      </c>
      <c r="BG159" s="185">
        <f t="shared" ref="BG159:BG164" si="6">IF(N159="zákl. přenesená",J159,0)</f>
        <v>0</v>
      </c>
      <c r="BH159" s="185">
        <f t="shared" ref="BH159:BH164" si="7">IF(N159="sníž. přenesená",J159,0)</f>
        <v>0</v>
      </c>
      <c r="BI159" s="185">
        <f t="shared" ref="BI159:BI164" si="8">IF(N159="nulová",J159,0)</f>
        <v>0</v>
      </c>
      <c r="BJ159" s="17" t="s">
        <v>84</v>
      </c>
      <c r="BK159" s="185">
        <f t="shared" ref="BK159:BK164" si="9">ROUND(I159*H159,2)</f>
        <v>0</v>
      </c>
      <c r="BL159" s="17" t="s">
        <v>128</v>
      </c>
      <c r="BM159" s="184" t="s">
        <v>579</v>
      </c>
    </row>
    <row r="160" spans="1:65" s="2" customFormat="1" ht="16.5" customHeight="1">
      <c r="A160" s="34"/>
      <c r="B160" s="35"/>
      <c r="C160" s="173" t="s">
        <v>483</v>
      </c>
      <c r="D160" s="173" t="s">
        <v>123</v>
      </c>
      <c r="E160" s="174" t="s">
        <v>580</v>
      </c>
      <c r="F160" s="175" t="s">
        <v>581</v>
      </c>
      <c r="G160" s="176" t="s">
        <v>578</v>
      </c>
      <c r="H160" s="240"/>
      <c r="I160" s="178"/>
      <c r="J160" s="179">
        <f t="shared" si="0"/>
        <v>0</v>
      </c>
      <c r="K160" s="175" t="s">
        <v>19</v>
      </c>
      <c r="L160" s="39"/>
      <c r="M160" s="180" t="s">
        <v>19</v>
      </c>
      <c r="N160" s="181" t="s">
        <v>47</v>
      </c>
      <c r="O160" s="64"/>
      <c r="P160" s="182">
        <f t="shared" si="1"/>
        <v>0</v>
      </c>
      <c r="Q160" s="182">
        <v>0</v>
      </c>
      <c r="R160" s="182">
        <f t="shared" si="2"/>
        <v>0</v>
      </c>
      <c r="S160" s="182">
        <v>0</v>
      </c>
      <c r="T160" s="183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128</v>
      </c>
      <c r="AT160" s="184" t="s">
        <v>123</v>
      </c>
      <c r="AU160" s="184" t="s">
        <v>84</v>
      </c>
      <c r="AY160" s="17" t="s">
        <v>121</v>
      </c>
      <c r="BE160" s="185">
        <f t="shared" si="4"/>
        <v>0</v>
      </c>
      <c r="BF160" s="185">
        <f t="shared" si="5"/>
        <v>0</v>
      </c>
      <c r="BG160" s="185">
        <f t="shared" si="6"/>
        <v>0</v>
      </c>
      <c r="BH160" s="185">
        <f t="shared" si="7"/>
        <v>0</v>
      </c>
      <c r="BI160" s="185">
        <f t="shared" si="8"/>
        <v>0</v>
      </c>
      <c r="BJ160" s="17" t="s">
        <v>84</v>
      </c>
      <c r="BK160" s="185">
        <f t="shared" si="9"/>
        <v>0</v>
      </c>
      <c r="BL160" s="17" t="s">
        <v>128</v>
      </c>
      <c r="BM160" s="184" t="s">
        <v>582</v>
      </c>
    </row>
    <row r="161" spans="1:65" s="2" customFormat="1" ht="16.5" customHeight="1">
      <c r="A161" s="34"/>
      <c r="B161" s="35"/>
      <c r="C161" s="173" t="s">
        <v>583</v>
      </c>
      <c r="D161" s="173" t="s">
        <v>123</v>
      </c>
      <c r="E161" s="174" t="s">
        <v>584</v>
      </c>
      <c r="F161" s="175" t="s">
        <v>585</v>
      </c>
      <c r="G161" s="176" t="s">
        <v>578</v>
      </c>
      <c r="H161" s="240"/>
      <c r="I161" s="178"/>
      <c r="J161" s="179">
        <f t="shared" si="0"/>
        <v>0</v>
      </c>
      <c r="K161" s="175" t="s">
        <v>19</v>
      </c>
      <c r="L161" s="39"/>
      <c r="M161" s="180" t="s">
        <v>19</v>
      </c>
      <c r="N161" s="181" t="s">
        <v>47</v>
      </c>
      <c r="O161" s="64"/>
      <c r="P161" s="182">
        <f t="shared" si="1"/>
        <v>0</v>
      </c>
      <c r="Q161" s="182">
        <v>0</v>
      </c>
      <c r="R161" s="182">
        <f t="shared" si="2"/>
        <v>0</v>
      </c>
      <c r="S161" s="182">
        <v>0</v>
      </c>
      <c r="T161" s="183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128</v>
      </c>
      <c r="AT161" s="184" t="s">
        <v>123</v>
      </c>
      <c r="AU161" s="184" t="s">
        <v>84</v>
      </c>
      <c r="AY161" s="17" t="s">
        <v>121</v>
      </c>
      <c r="BE161" s="185">
        <f t="shared" si="4"/>
        <v>0</v>
      </c>
      <c r="BF161" s="185">
        <f t="shared" si="5"/>
        <v>0</v>
      </c>
      <c r="BG161" s="185">
        <f t="shared" si="6"/>
        <v>0</v>
      </c>
      <c r="BH161" s="185">
        <f t="shared" si="7"/>
        <v>0</v>
      </c>
      <c r="BI161" s="185">
        <f t="shared" si="8"/>
        <v>0</v>
      </c>
      <c r="BJ161" s="17" t="s">
        <v>84</v>
      </c>
      <c r="BK161" s="185">
        <f t="shared" si="9"/>
        <v>0</v>
      </c>
      <c r="BL161" s="17" t="s">
        <v>128</v>
      </c>
      <c r="BM161" s="184" t="s">
        <v>586</v>
      </c>
    </row>
    <row r="162" spans="1:65" s="2" customFormat="1" ht="21.75" customHeight="1">
      <c r="A162" s="34"/>
      <c r="B162" s="35"/>
      <c r="C162" s="173" t="s">
        <v>486</v>
      </c>
      <c r="D162" s="173" t="s">
        <v>123</v>
      </c>
      <c r="E162" s="174" t="s">
        <v>587</v>
      </c>
      <c r="F162" s="175" t="s">
        <v>588</v>
      </c>
      <c r="G162" s="176" t="s">
        <v>180</v>
      </c>
      <c r="H162" s="177">
        <v>2.1</v>
      </c>
      <c r="I162" s="178"/>
      <c r="J162" s="179">
        <f t="shared" si="0"/>
        <v>0</v>
      </c>
      <c r="K162" s="175" t="s">
        <v>19</v>
      </c>
      <c r="L162" s="39"/>
      <c r="M162" s="180" t="s">
        <v>19</v>
      </c>
      <c r="N162" s="181" t="s">
        <v>47</v>
      </c>
      <c r="O162" s="64"/>
      <c r="P162" s="182">
        <f t="shared" si="1"/>
        <v>0</v>
      </c>
      <c r="Q162" s="182">
        <v>0</v>
      </c>
      <c r="R162" s="182">
        <f t="shared" si="2"/>
        <v>0</v>
      </c>
      <c r="S162" s="182">
        <v>0</v>
      </c>
      <c r="T162" s="183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128</v>
      </c>
      <c r="AT162" s="184" t="s">
        <v>123</v>
      </c>
      <c r="AU162" s="184" t="s">
        <v>84</v>
      </c>
      <c r="AY162" s="17" t="s">
        <v>121</v>
      </c>
      <c r="BE162" s="185">
        <f t="shared" si="4"/>
        <v>0</v>
      </c>
      <c r="BF162" s="185">
        <f t="shared" si="5"/>
        <v>0</v>
      </c>
      <c r="BG162" s="185">
        <f t="shared" si="6"/>
        <v>0</v>
      </c>
      <c r="BH162" s="185">
        <f t="shared" si="7"/>
        <v>0</v>
      </c>
      <c r="BI162" s="185">
        <f t="shared" si="8"/>
        <v>0</v>
      </c>
      <c r="BJ162" s="17" t="s">
        <v>84</v>
      </c>
      <c r="BK162" s="185">
        <f t="shared" si="9"/>
        <v>0</v>
      </c>
      <c r="BL162" s="17" t="s">
        <v>128</v>
      </c>
      <c r="BM162" s="184" t="s">
        <v>589</v>
      </c>
    </row>
    <row r="163" spans="1:65" s="2" customFormat="1" ht="24.2" customHeight="1">
      <c r="A163" s="34"/>
      <c r="B163" s="35"/>
      <c r="C163" s="173" t="s">
        <v>590</v>
      </c>
      <c r="D163" s="173" t="s">
        <v>123</v>
      </c>
      <c r="E163" s="174" t="s">
        <v>591</v>
      </c>
      <c r="F163" s="175" t="s">
        <v>592</v>
      </c>
      <c r="G163" s="176" t="s">
        <v>180</v>
      </c>
      <c r="H163" s="177">
        <v>42</v>
      </c>
      <c r="I163" s="178"/>
      <c r="J163" s="179">
        <f t="shared" si="0"/>
        <v>0</v>
      </c>
      <c r="K163" s="175" t="s">
        <v>19</v>
      </c>
      <c r="L163" s="39"/>
      <c r="M163" s="180" t="s">
        <v>19</v>
      </c>
      <c r="N163" s="181" t="s">
        <v>47</v>
      </c>
      <c r="O163" s="64"/>
      <c r="P163" s="182">
        <f t="shared" si="1"/>
        <v>0</v>
      </c>
      <c r="Q163" s="182">
        <v>0</v>
      </c>
      <c r="R163" s="182">
        <f t="shared" si="2"/>
        <v>0</v>
      </c>
      <c r="S163" s="182">
        <v>0</v>
      </c>
      <c r="T163" s="183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128</v>
      </c>
      <c r="AT163" s="184" t="s">
        <v>123</v>
      </c>
      <c r="AU163" s="184" t="s">
        <v>84</v>
      </c>
      <c r="AY163" s="17" t="s">
        <v>121</v>
      </c>
      <c r="BE163" s="185">
        <f t="shared" si="4"/>
        <v>0</v>
      </c>
      <c r="BF163" s="185">
        <f t="shared" si="5"/>
        <v>0</v>
      </c>
      <c r="BG163" s="185">
        <f t="shared" si="6"/>
        <v>0</v>
      </c>
      <c r="BH163" s="185">
        <f t="shared" si="7"/>
        <v>0</v>
      </c>
      <c r="BI163" s="185">
        <f t="shared" si="8"/>
        <v>0</v>
      </c>
      <c r="BJ163" s="17" t="s">
        <v>84</v>
      </c>
      <c r="BK163" s="185">
        <f t="shared" si="9"/>
        <v>0</v>
      </c>
      <c r="BL163" s="17" t="s">
        <v>128</v>
      </c>
      <c r="BM163" s="184" t="s">
        <v>593</v>
      </c>
    </row>
    <row r="164" spans="1:65" s="2" customFormat="1" ht="16.5" customHeight="1">
      <c r="A164" s="34"/>
      <c r="B164" s="35"/>
      <c r="C164" s="173" t="s">
        <v>490</v>
      </c>
      <c r="D164" s="173" t="s">
        <v>123</v>
      </c>
      <c r="E164" s="174" t="s">
        <v>594</v>
      </c>
      <c r="F164" s="175" t="s">
        <v>595</v>
      </c>
      <c r="G164" s="176" t="s">
        <v>201</v>
      </c>
      <c r="H164" s="177">
        <v>3.57</v>
      </c>
      <c r="I164" s="178"/>
      <c r="J164" s="179">
        <f t="shared" si="0"/>
        <v>0</v>
      </c>
      <c r="K164" s="175" t="s">
        <v>127</v>
      </c>
      <c r="L164" s="39"/>
      <c r="M164" s="180" t="s">
        <v>19</v>
      </c>
      <c r="N164" s="181" t="s">
        <v>47</v>
      </c>
      <c r="O164" s="64"/>
      <c r="P164" s="182">
        <f t="shared" si="1"/>
        <v>0</v>
      </c>
      <c r="Q164" s="182">
        <v>0</v>
      </c>
      <c r="R164" s="182">
        <f t="shared" si="2"/>
        <v>0</v>
      </c>
      <c r="S164" s="182">
        <v>0</v>
      </c>
      <c r="T164" s="183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128</v>
      </c>
      <c r="AT164" s="184" t="s">
        <v>123</v>
      </c>
      <c r="AU164" s="184" t="s">
        <v>84</v>
      </c>
      <c r="AY164" s="17" t="s">
        <v>121</v>
      </c>
      <c r="BE164" s="185">
        <f t="shared" si="4"/>
        <v>0</v>
      </c>
      <c r="BF164" s="185">
        <f t="shared" si="5"/>
        <v>0</v>
      </c>
      <c r="BG164" s="185">
        <f t="shared" si="6"/>
        <v>0</v>
      </c>
      <c r="BH164" s="185">
        <f t="shared" si="7"/>
        <v>0</v>
      </c>
      <c r="BI164" s="185">
        <f t="shared" si="8"/>
        <v>0</v>
      </c>
      <c r="BJ164" s="17" t="s">
        <v>84</v>
      </c>
      <c r="BK164" s="185">
        <f t="shared" si="9"/>
        <v>0</v>
      </c>
      <c r="BL164" s="17" t="s">
        <v>128</v>
      </c>
      <c r="BM164" s="184" t="s">
        <v>596</v>
      </c>
    </row>
    <row r="165" spans="1:65" s="2" customFormat="1" ht="11.25">
      <c r="A165" s="34"/>
      <c r="B165" s="35"/>
      <c r="C165" s="36"/>
      <c r="D165" s="186" t="s">
        <v>130</v>
      </c>
      <c r="E165" s="36"/>
      <c r="F165" s="187" t="s">
        <v>597</v>
      </c>
      <c r="G165" s="36"/>
      <c r="H165" s="36"/>
      <c r="I165" s="188"/>
      <c r="J165" s="36"/>
      <c r="K165" s="36"/>
      <c r="L165" s="39"/>
      <c r="M165" s="235"/>
      <c r="N165" s="236"/>
      <c r="O165" s="237"/>
      <c r="P165" s="237"/>
      <c r="Q165" s="237"/>
      <c r="R165" s="237"/>
      <c r="S165" s="237"/>
      <c r="T165" s="23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130</v>
      </c>
      <c r="AU165" s="17" t="s">
        <v>84</v>
      </c>
    </row>
    <row r="166" spans="1:65" s="2" customFormat="1" ht="6.95" customHeight="1">
      <c r="A166" s="34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39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sheetProtection algorithmName="SHA-512" hashValue="nCL78yFtL2U15N0UAsEwwbKEkVMPe1ud63qgEBhWgdUgWHs0r5FADPbHrB1BgRMgnokHOuDWOdZvlRYk2X0zKQ==" saltValue="G9P5/GPKoDyCBy541TBkdqWYY8TiyW0BuBzUm9Kp+4EHhamFvx/WW1RXDYUcWCEWK1U0LNbfJpuy+RgdsL0NbA==" spinCount="100000" sheet="1" objects="1" scenarios="1" formatColumns="0" formatRows="0" autoFilter="0"/>
  <autoFilter ref="C80:K16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200-000000000000}"/>
    <hyperlink ref="F89" r:id="rId2" xr:uid="{00000000-0004-0000-0200-000001000000}"/>
    <hyperlink ref="F93" r:id="rId3" xr:uid="{00000000-0004-0000-0200-000002000000}"/>
    <hyperlink ref="F97" r:id="rId4" xr:uid="{00000000-0004-0000-0200-000003000000}"/>
    <hyperlink ref="F100" r:id="rId5" xr:uid="{00000000-0004-0000-0200-000004000000}"/>
    <hyperlink ref="F103" r:id="rId6" xr:uid="{00000000-0004-0000-0200-000005000000}"/>
    <hyperlink ref="F106" r:id="rId7" xr:uid="{00000000-0004-0000-0200-000006000000}"/>
    <hyperlink ref="F110" r:id="rId8" xr:uid="{00000000-0004-0000-0200-000007000000}"/>
    <hyperlink ref="F113" r:id="rId9" xr:uid="{00000000-0004-0000-0200-000008000000}"/>
    <hyperlink ref="F116" r:id="rId10" xr:uid="{00000000-0004-0000-0200-000009000000}"/>
    <hyperlink ref="F119" r:id="rId11" xr:uid="{00000000-0004-0000-0200-00000A000000}"/>
    <hyperlink ref="F122" r:id="rId12" xr:uid="{00000000-0004-0000-0200-00000B000000}"/>
    <hyperlink ref="F124" r:id="rId13" xr:uid="{00000000-0004-0000-0200-00000C000000}"/>
    <hyperlink ref="F126" r:id="rId14" xr:uid="{00000000-0004-0000-0200-00000D000000}"/>
    <hyperlink ref="F129" r:id="rId15" xr:uid="{00000000-0004-0000-0200-00000E000000}"/>
    <hyperlink ref="F131" r:id="rId16" xr:uid="{00000000-0004-0000-0200-00000F000000}"/>
    <hyperlink ref="F134" r:id="rId17" xr:uid="{00000000-0004-0000-0200-000010000000}"/>
    <hyperlink ref="F136" r:id="rId18" xr:uid="{00000000-0004-0000-0200-000011000000}"/>
    <hyperlink ref="F138" r:id="rId19" xr:uid="{00000000-0004-0000-0200-000012000000}"/>
    <hyperlink ref="F140" r:id="rId20" xr:uid="{00000000-0004-0000-0200-000013000000}"/>
    <hyperlink ref="F143" r:id="rId21" xr:uid="{00000000-0004-0000-0200-000014000000}"/>
    <hyperlink ref="F146" r:id="rId22" xr:uid="{00000000-0004-0000-0200-000015000000}"/>
    <hyperlink ref="F149" r:id="rId23" xr:uid="{00000000-0004-0000-0200-000016000000}"/>
    <hyperlink ref="F151" r:id="rId24" xr:uid="{00000000-0004-0000-0200-000017000000}"/>
    <hyperlink ref="F153" r:id="rId25" xr:uid="{00000000-0004-0000-0200-000018000000}"/>
    <hyperlink ref="F156" r:id="rId26" xr:uid="{00000000-0004-0000-0200-000019000000}"/>
    <hyperlink ref="F158" r:id="rId27" xr:uid="{00000000-0004-0000-0200-00001A000000}"/>
    <hyperlink ref="F165" r:id="rId28" xr:uid="{00000000-0004-0000-0200-00001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N106"/>
  <sheetViews>
    <sheetView showGridLines="0" tabSelected="1" workbookViewId="0">
      <selection activeCell="I86" sqref="I86:I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6.5" customWidth="1"/>
    <col min="44" max="62" width="9.33203125" style="1" hidden="1" customWidth="1"/>
    <col min="63" max="63" width="7.5" style="1" hidden="1" customWidth="1"/>
    <col min="64" max="64" width="11.6640625" style="1" hidden="1" customWidth="1"/>
    <col min="65" max="65" width="9.83203125" style="1" hidden="1" customWidth="1"/>
    <col min="66" max="66" width="9.33203125" hidden="1" customWidth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92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ul.Fr.Šrámka před ul.Doubravská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598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ROUND((SUM(BE83:BE97)),  2)</f>
        <v>0</v>
      </c>
      <c r="G33" s="34"/>
      <c r="H33" s="34"/>
      <c r="I33" s="118">
        <v>0.21</v>
      </c>
      <c r="J33" s="117">
        <f>ROUND(((SUM(BE83:BE97))*I33),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ROUND((SUM(BF83:BF97)),  2)</f>
        <v>0</v>
      </c>
      <c r="G34" s="34"/>
      <c r="H34" s="34"/>
      <c r="I34" s="118">
        <v>0.12</v>
      </c>
      <c r="J34" s="117">
        <f>ROUND(((SUM(BF83:BF97))*I34),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ROUND((SUM(BG83:BG97)),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ROUND((SUM(BH83:BH97)),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ROUND((SUM(BI83:BI97)),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ul.Fr.Šrámka před ul.Doubravská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VON - Vedlejší a ostatní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599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600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601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602</v>
      </c>
      <c r="E63" s="143"/>
      <c r="F63" s="143"/>
      <c r="G63" s="143"/>
      <c r="H63" s="143"/>
      <c r="I63" s="143"/>
      <c r="J63" s="144">
        <f>J95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88" t="str">
        <f>E7</f>
        <v>Nový přechod pro chodce v ul.Fr.Šrámka před ul.Doubravská</v>
      </c>
      <c r="F73" s="289"/>
      <c r="G73" s="289"/>
      <c r="H73" s="28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94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60" t="str">
        <f>E9</f>
        <v>VON - Vedlejší a ostatní náklady</v>
      </c>
      <c r="F75" s="290"/>
      <c r="G75" s="290"/>
      <c r="H75" s="29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29" t="s">
        <v>23</v>
      </c>
      <c r="J77" s="59" t="str">
        <f>IF(J12="","",J12)</f>
        <v>18. 3. 2025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25</v>
      </c>
      <c r="D79" s="36"/>
      <c r="E79" s="36"/>
      <c r="F79" s="27" t="str">
        <f>E15</f>
        <v>STATUTÁRNÍ MĚSTO TEPLICE</v>
      </c>
      <c r="G79" s="36"/>
      <c r="H79" s="36"/>
      <c r="I79" s="29" t="s">
        <v>33</v>
      </c>
      <c r="J79" s="32" t="str">
        <f>E21</f>
        <v>PROJEKTY CHLADNÝ s.r.o.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107</v>
      </c>
      <c r="D82" s="149" t="s">
        <v>61</v>
      </c>
      <c r="E82" s="149" t="s">
        <v>57</v>
      </c>
      <c r="F82" s="149" t="s">
        <v>58</v>
      </c>
      <c r="G82" s="149" t="s">
        <v>108</v>
      </c>
      <c r="H82" s="149" t="s">
        <v>109</v>
      </c>
      <c r="I82" s="149" t="s">
        <v>110</v>
      </c>
      <c r="J82" s="149" t="s">
        <v>98</v>
      </c>
      <c r="K82" s="150" t="s">
        <v>111</v>
      </c>
      <c r="L82" s="151"/>
      <c r="M82" s="68" t="s">
        <v>19</v>
      </c>
      <c r="N82" s="69" t="s">
        <v>46</v>
      </c>
      <c r="O82" s="69" t="s">
        <v>112</v>
      </c>
      <c r="P82" s="69" t="s">
        <v>113</v>
      </c>
      <c r="Q82" s="69" t="s">
        <v>114</v>
      </c>
      <c r="R82" s="69" t="s">
        <v>115</v>
      </c>
      <c r="S82" s="69" t="s">
        <v>116</v>
      </c>
      <c r="T82" s="70" t="s">
        <v>117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 t="e">
        <f>P84</f>
        <v>#REF!</v>
      </c>
      <c r="Q83" s="72"/>
      <c r="R83" s="154" t="e">
        <f>R84</f>
        <v>#REF!</v>
      </c>
      <c r="S83" s="72"/>
      <c r="T83" s="155" t="e">
        <f>T84</f>
        <v>#REF!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75</v>
      </c>
      <c r="AU83" s="17" t="s">
        <v>99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75</v>
      </c>
      <c r="E84" s="160" t="s">
        <v>603</v>
      </c>
      <c r="F84" s="160" t="s">
        <v>604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 t="e">
        <f>P85+P91+P95+#REF!+#REF!</f>
        <v>#REF!</v>
      </c>
      <c r="Q84" s="165"/>
      <c r="R84" s="166" t="e">
        <f>R85+R91+R95+#REF!+#REF!</f>
        <v>#REF!</v>
      </c>
      <c r="S84" s="165"/>
      <c r="T84" s="167" t="e">
        <f>T85+T91+T95+#REF!+#REF!</f>
        <v>#REF!</v>
      </c>
      <c r="AR84" s="168" t="s">
        <v>153</v>
      </c>
      <c r="AT84" s="169" t="s">
        <v>75</v>
      </c>
      <c r="AU84" s="169" t="s">
        <v>76</v>
      </c>
      <c r="AY84" s="168" t="s">
        <v>121</v>
      </c>
      <c r="BK84" s="170">
        <f>BK85+BK91+BK95</f>
        <v>0</v>
      </c>
    </row>
    <row r="85" spans="1:65" s="12" customFormat="1" ht="22.9" customHeight="1">
      <c r="B85" s="157"/>
      <c r="C85" s="158"/>
      <c r="D85" s="159" t="s">
        <v>75</v>
      </c>
      <c r="E85" s="171" t="s">
        <v>605</v>
      </c>
      <c r="F85" s="171" t="s">
        <v>606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SUM(P86:P90)</f>
        <v>0</v>
      </c>
      <c r="Q85" s="165"/>
      <c r="R85" s="166">
        <f>SUM(R86:R90)</f>
        <v>0</v>
      </c>
      <c r="S85" s="165"/>
      <c r="T85" s="167">
        <f>SUM(T86:T90)</f>
        <v>0</v>
      </c>
      <c r="AR85" s="168" t="s">
        <v>153</v>
      </c>
      <c r="AT85" s="169" t="s">
        <v>75</v>
      </c>
      <c r="AU85" s="169" t="s">
        <v>84</v>
      </c>
      <c r="AY85" s="168" t="s">
        <v>121</v>
      </c>
      <c r="BK85" s="170">
        <f>SUM(BK86:BK90)</f>
        <v>0</v>
      </c>
    </row>
    <row r="86" spans="1:65" s="2" customFormat="1" ht="16.5" customHeight="1">
      <c r="A86" s="34"/>
      <c r="B86" s="35"/>
      <c r="C86" s="173" t="s">
        <v>84</v>
      </c>
      <c r="D86" s="173" t="s">
        <v>123</v>
      </c>
      <c r="E86" s="174" t="s">
        <v>607</v>
      </c>
      <c r="F86" s="175" t="s">
        <v>608</v>
      </c>
      <c r="G86" s="176" t="s">
        <v>506</v>
      </c>
      <c r="H86" s="177">
        <v>1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609</v>
      </c>
      <c r="AT86" s="184" t="s">
        <v>123</v>
      </c>
      <c r="AU86" s="184" t="s">
        <v>86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609</v>
      </c>
      <c r="BM86" s="184" t="s">
        <v>610</v>
      </c>
    </row>
    <row r="87" spans="1:65" s="2" customFormat="1" ht="16.5" customHeight="1">
      <c r="A87" s="34"/>
      <c r="B87" s="35"/>
      <c r="C87" s="173" t="s">
        <v>86</v>
      </c>
      <c r="D87" s="173" t="s">
        <v>123</v>
      </c>
      <c r="E87" s="174" t="s">
        <v>611</v>
      </c>
      <c r="F87" s="175" t="s">
        <v>612</v>
      </c>
      <c r="G87" s="176" t="s">
        <v>506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609</v>
      </c>
      <c r="AT87" s="184" t="s">
        <v>123</v>
      </c>
      <c r="AU87" s="184" t="s">
        <v>86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609</v>
      </c>
      <c r="BM87" s="184" t="s">
        <v>613</v>
      </c>
    </row>
    <row r="88" spans="1:65" s="2" customFormat="1" ht="87.75">
      <c r="A88" s="34"/>
      <c r="B88" s="35"/>
      <c r="C88" s="36"/>
      <c r="D88" s="193" t="s">
        <v>283</v>
      </c>
      <c r="E88" s="36"/>
      <c r="F88" s="234" t="s">
        <v>614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283</v>
      </c>
      <c r="AU88" s="17" t="s">
        <v>86</v>
      </c>
    </row>
    <row r="89" spans="1:65" s="2" customFormat="1" ht="16.5" customHeight="1">
      <c r="A89" s="34"/>
      <c r="B89" s="35"/>
      <c r="C89" s="173" t="s">
        <v>141</v>
      </c>
      <c r="D89" s="173" t="s">
        <v>123</v>
      </c>
      <c r="E89" s="174" t="s">
        <v>615</v>
      </c>
      <c r="F89" s="175" t="s">
        <v>616</v>
      </c>
      <c r="G89" s="176" t="s">
        <v>506</v>
      </c>
      <c r="H89" s="177">
        <v>1</v>
      </c>
      <c r="I89" s="178"/>
      <c r="J89" s="179">
        <f>ROUND(I89*H89,2)</f>
        <v>0</v>
      </c>
      <c r="K89" s="175" t="s">
        <v>19</v>
      </c>
      <c r="L89" s="39"/>
      <c r="M89" s="180" t="s">
        <v>19</v>
      </c>
      <c r="N89" s="181" t="s">
        <v>47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609</v>
      </c>
      <c r="AT89" s="184" t="s">
        <v>123</v>
      </c>
      <c r="AU89" s="184" t="s">
        <v>86</v>
      </c>
      <c r="AY89" s="17" t="s">
        <v>121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84</v>
      </c>
      <c r="BK89" s="185">
        <f>ROUND(I89*H89,2)</f>
        <v>0</v>
      </c>
      <c r="BL89" s="17" t="s">
        <v>609</v>
      </c>
      <c r="BM89" s="184" t="s">
        <v>617</v>
      </c>
    </row>
    <row r="90" spans="1:65" s="2" customFormat="1" ht="16.5" customHeight="1">
      <c r="A90" s="34"/>
      <c r="B90" s="35"/>
      <c r="C90" s="173" t="s">
        <v>128</v>
      </c>
      <c r="D90" s="173" t="s">
        <v>123</v>
      </c>
      <c r="E90" s="291">
        <v>12403000</v>
      </c>
      <c r="F90" s="292" t="s">
        <v>635</v>
      </c>
      <c r="G90" s="176" t="s">
        <v>506</v>
      </c>
      <c r="H90" s="177">
        <v>1</v>
      </c>
      <c r="I90" s="178"/>
      <c r="J90" s="179">
        <f>ROUND(I90*H90,2)</f>
        <v>0</v>
      </c>
      <c r="K90" s="175" t="s">
        <v>19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609</v>
      </c>
      <c r="AT90" s="184" t="s">
        <v>123</v>
      </c>
      <c r="AU90" s="184" t="s">
        <v>86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609</v>
      </c>
      <c r="BM90" s="184" t="s">
        <v>618</v>
      </c>
    </row>
    <row r="91" spans="1:65" s="12" customFormat="1" ht="22.9" customHeight="1">
      <c r="B91" s="157"/>
      <c r="C91" s="158"/>
      <c r="D91" s="159" t="s">
        <v>75</v>
      </c>
      <c r="E91" s="171" t="s">
        <v>619</v>
      </c>
      <c r="F91" s="171" t="s">
        <v>620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SUM(P92:P94)</f>
        <v>0</v>
      </c>
      <c r="Q91" s="165"/>
      <c r="R91" s="166">
        <f>SUM(R92:R94)</f>
        <v>0</v>
      </c>
      <c r="S91" s="165"/>
      <c r="T91" s="167">
        <f>SUM(T92:T94)</f>
        <v>0</v>
      </c>
      <c r="AR91" s="168" t="s">
        <v>153</v>
      </c>
      <c r="AT91" s="169" t="s">
        <v>75</v>
      </c>
      <c r="AU91" s="169" t="s">
        <v>84</v>
      </c>
      <c r="AY91" s="168" t="s">
        <v>121</v>
      </c>
      <c r="BK91" s="170">
        <f>SUM(BK92:BK94)</f>
        <v>0</v>
      </c>
    </row>
    <row r="92" spans="1:65" s="2" customFormat="1" ht="16.5" customHeight="1">
      <c r="A92" s="34"/>
      <c r="B92" s="35"/>
      <c r="C92" s="173" t="s">
        <v>153</v>
      </c>
      <c r="D92" s="173" t="s">
        <v>123</v>
      </c>
      <c r="E92" s="174" t="s">
        <v>621</v>
      </c>
      <c r="F92" s="175" t="s">
        <v>620</v>
      </c>
      <c r="G92" s="176" t="s">
        <v>506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609</v>
      </c>
      <c r="AT92" s="184" t="s">
        <v>123</v>
      </c>
      <c r="AU92" s="184" t="s">
        <v>86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609</v>
      </c>
      <c r="BM92" s="184" t="s">
        <v>622</v>
      </c>
    </row>
    <row r="93" spans="1:65" s="2" customFormat="1" ht="16.5" customHeight="1">
      <c r="A93" s="34"/>
      <c r="B93" s="35"/>
      <c r="C93" s="173" t="s">
        <v>160</v>
      </c>
      <c r="D93" s="173" t="s">
        <v>123</v>
      </c>
      <c r="E93" s="174" t="s">
        <v>623</v>
      </c>
      <c r="F93" s="175" t="s">
        <v>624</v>
      </c>
      <c r="G93" s="176" t="s">
        <v>506</v>
      </c>
      <c r="H93" s="177">
        <v>1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609</v>
      </c>
      <c r="AT93" s="184" t="s">
        <v>123</v>
      </c>
      <c r="AU93" s="184" t="s">
        <v>86</v>
      </c>
      <c r="AY93" s="17" t="s">
        <v>121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609</v>
      </c>
      <c r="BM93" s="184" t="s">
        <v>625</v>
      </c>
    </row>
    <row r="94" spans="1:65" s="2" customFormat="1" ht="16.5" customHeight="1">
      <c r="A94" s="34"/>
      <c r="B94" s="35"/>
      <c r="C94" s="173" t="s">
        <v>165</v>
      </c>
      <c r="D94" s="173" t="s">
        <v>123</v>
      </c>
      <c r="E94" s="174" t="s">
        <v>626</v>
      </c>
      <c r="F94" s="175" t="s">
        <v>627</v>
      </c>
      <c r="G94" s="176" t="s">
        <v>506</v>
      </c>
      <c r="H94" s="177">
        <v>1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609</v>
      </c>
      <c r="AT94" s="184" t="s">
        <v>123</v>
      </c>
      <c r="AU94" s="184" t="s">
        <v>86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609</v>
      </c>
      <c r="BM94" s="184" t="s">
        <v>628</v>
      </c>
    </row>
    <row r="95" spans="1:65" s="12" customFormat="1" ht="22.9" customHeight="1">
      <c r="B95" s="157"/>
      <c r="C95" s="158"/>
      <c r="D95" s="159" t="s">
        <v>75</v>
      </c>
      <c r="E95" s="171" t="s">
        <v>629</v>
      </c>
      <c r="F95" s="171" t="s">
        <v>630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SUM(P96:P97)</f>
        <v>0</v>
      </c>
      <c r="Q95" s="165"/>
      <c r="R95" s="166">
        <f>SUM(R96:R97)</f>
        <v>0</v>
      </c>
      <c r="S95" s="165"/>
      <c r="T95" s="167">
        <f>SUM(T96:T97)</f>
        <v>0</v>
      </c>
      <c r="AR95" s="168" t="s">
        <v>153</v>
      </c>
      <c r="AT95" s="169" t="s">
        <v>75</v>
      </c>
      <c r="AU95" s="169" t="s">
        <v>84</v>
      </c>
      <c r="AY95" s="168" t="s">
        <v>121</v>
      </c>
      <c r="BK95" s="170">
        <f>SUM(BK96:BK97)</f>
        <v>0</v>
      </c>
    </row>
    <row r="96" spans="1:65" s="2" customFormat="1" ht="16.5" customHeight="1">
      <c r="A96" s="34"/>
      <c r="B96" s="35"/>
      <c r="C96" s="173">
        <v>8</v>
      </c>
      <c r="D96" s="173" t="s">
        <v>123</v>
      </c>
      <c r="E96" s="174" t="s">
        <v>631</v>
      </c>
      <c r="F96" s="175" t="s">
        <v>632</v>
      </c>
      <c r="G96" s="176" t="s">
        <v>427</v>
      </c>
      <c r="H96" s="177">
        <v>2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609</v>
      </c>
      <c r="AT96" s="184" t="s">
        <v>123</v>
      </c>
      <c r="AU96" s="184" t="s">
        <v>86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609</v>
      </c>
      <c r="BM96" s="184" t="s">
        <v>633</v>
      </c>
    </row>
    <row r="97" spans="1:47" s="2" customFormat="1" ht="19.5">
      <c r="A97" s="34"/>
      <c r="B97" s="35"/>
      <c r="C97" s="36"/>
      <c r="D97" s="193" t="s">
        <v>283</v>
      </c>
      <c r="E97" s="36"/>
      <c r="F97" s="234" t="s">
        <v>634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283</v>
      </c>
      <c r="AU97" s="17" t="s">
        <v>86</v>
      </c>
    </row>
    <row r="98" spans="1:47" s="2" customFormat="1" ht="6.95" customHeight="1">
      <c r="A98" s="34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ht="11.25"/>
    <row r="100" spans="1:47" ht="11.25"/>
    <row r="101" spans="1:47" ht="11.25"/>
    <row r="102" spans="1:47" ht="11.25"/>
    <row r="103" spans="1:47" ht="11.25"/>
    <row r="104" spans="1:47" ht="11.25"/>
    <row r="105" spans="1:47" ht="11.25"/>
    <row r="106" spans="1:47" ht="11.25"/>
  </sheetData>
  <sheetProtection algorithmName="SHA-512" hashValue="gQ+HGUnbRa9LV/l1rQF6n5zzpWqOyF+FmRrC5LP2W143/DL1e9pWABDJga1Vw5zfKpQY3y8L8AIC44qj1QHx5w==" saltValue="7jvaJ6yzTvfFV/RJLPSoDQ==" spinCount="100000" sheet="1" objects="1" scenarios="1"/>
  <autoFilter ref="C82:K97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Přechod pro chodce</vt:lpstr>
      <vt:lpstr>SO 02 - Osvětlení přechodu</vt:lpstr>
      <vt:lpstr>VON - Vedlejší a ostatní ...</vt:lpstr>
      <vt:lpstr>'Rekapitulace stavby'!Názvy_tisku</vt:lpstr>
      <vt:lpstr>'SO 01 - Přechod pro chodce'!Názvy_tisku</vt:lpstr>
      <vt:lpstr>'SO 02 - Osvětlení přechodu'!Názvy_tisku</vt:lpstr>
      <vt:lpstr>'VON - Vedlejší a ostatní ...'!Názvy_tisku</vt:lpstr>
      <vt:lpstr>'Rekapitulace stavby'!Oblast_tisku</vt:lpstr>
      <vt:lpstr>'SO 01 - Přechod pro chodce'!Oblast_tisku</vt:lpstr>
      <vt:lpstr>'SO 02 - Osvětlení přechodu'!Oblast_tisku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2025-03-18T12:08:39Z</dcterms:created>
  <dcterms:modified xsi:type="dcterms:W3CDTF">2026-02-18T08:29:27Z</dcterms:modified>
</cp:coreProperties>
</file>